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850" tabRatio="677" firstSheet="11" activeTab="11"/>
  </bookViews>
  <sheets>
    <sheet name="Calcolo oneri base" sheetId="1" r:id="rId1"/>
    <sheet name="Zone A e B" sheetId="2" r:id="rId2"/>
    <sheet name="Zone C &gt; 5.000" sheetId="3" r:id="rId3"/>
    <sheet name="Zone C 0-500" sheetId="4" r:id="rId4"/>
    <sheet name="Zone C 501-2000" sheetId="5" r:id="rId5"/>
    <sheet name="Zone C 2001-5000" sheetId="6" r:id="rId6"/>
    <sheet name="Zona E" sheetId="7" r:id="rId7"/>
    <sheet name="Servizi int. coll." sheetId="8" r:id="rId8"/>
    <sheet name="Zone E.R.P." sheetId="9" r:id="rId9"/>
    <sheet name="Alberghi e villaggi turist." sheetId="10" r:id="rId10"/>
    <sheet name="Attrezz. sogg. temp." sheetId="11" r:id="rId11"/>
    <sheet name="Costo costruzione" sheetId="12" r:id="rId12"/>
  </sheets>
  <definedNames/>
  <calcPr fullCalcOnLoad="1"/>
</workbook>
</file>

<file path=xl/sharedStrings.xml><?xml version="1.0" encoding="utf-8"?>
<sst xmlns="http://schemas.openxmlformats.org/spreadsheetml/2006/main" count="762" uniqueCount="151">
  <si>
    <t>TIPO DI INTERVENTO</t>
  </si>
  <si>
    <t>Coeff.</t>
  </si>
  <si>
    <t>RAPPORTO DI CONVERSIONE EURO/LIRE</t>
  </si>
  <si>
    <t>N.C.</t>
  </si>
  <si>
    <t>D.R.</t>
  </si>
  <si>
    <t>R.R.</t>
  </si>
  <si>
    <t>Descr.</t>
  </si>
  <si>
    <t>NOTE</t>
  </si>
  <si>
    <t>U.P.</t>
  </si>
  <si>
    <t>U.S.</t>
  </si>
  <si>
    <t>I.F.F.</t>
  </si>
  <si>
    <t>I.F.T.</t>
  </si>
  <si>
    <t>U.T.</t>
  </si>
  <si>
    <t>TAB. 1/1</t>
  </si>
  <si>
    <t>TAB. 1/2</t>
  </si>
  <si>
    <t>TAB. 1/3</t>
  </si>
  <si>
    <t>ZONA</t>
  </si>
  <si>
    <r>
      <t xml:space="preserve">ANDAM. DEMOGR.
</t>
    </r>
    <r>
      <rPr>
        <sz val="8"/>
        <rFont val="Arial"/>
        <family val="2"/>
      </rPr>
      <t>Tab. "D"
L.R. 6/79</t>
    </r>
  </si>
  <si>
    <r>
      <t xml:space="preserve">FASCIA COSTIERA
</t>
    </r>
    <r>
      <rPr>
        <sz val="8"/>
        <rFont val="Arial"/>
        <family val="2"/>
      </rPr>
      <t>Tab. "F" L.R. 6/79</t>
    </r>
  </si>
  <si>
    <t>///</t>
  </si>
  <si>
    <r>
      <t xml:space="preserve">DISTANZA CAPOL.
</t>
    </r>
    <r>
      <rPr>
        <sz val="8"/>
        <rFont val="Arial"/>
        <family val="2"/>
      </rPr>
      <t>Tab. "E"
L.R. 6/79</t>
    </r>
  </si>
  <si>
    <t>A</t>
  </si>
  <si>
    <t>B/R2</t>
  </si>
  <si>
    <t>B/R3</t>
  </si>
  <si>
    <t>B/R4</t>
  </si>
  <si>
    <t>B/R5</t>
  </si>
  <si>
    <r>
      <t xml:space="preserve">I.F.F.
</t>
    </r>
    <r>
      <rPr>
        <sz val="8"/>
        <rFont val="Arial"/>
        <family val="2"/>
      </rPr>
      <t>(mc/mq)</t>
    </r>
  </si>
  <si>
    <t>CONTRIBUTI DI URBANIZZAZIONE</t>
  </si>
  <si>
    <t>Indice costo
giugno 2005
(base 2000)</t>
  </si>
  <si>
    <t>VARIAZIONE
COSTO
COSTRUZIONE</t>
  </si>
  <si>
    <t>Variazione
in %</t>
  </si>
  <si>
    <t>C/R3</t>
  </si>
  <si>
    <t>C/R4</t>
  </si>
  <si>
    <t>C/R5</t>
  </si>
  <si>
    <t>C/R6</t>
  </si>
  <si>
    <t>C/R7</t>
  </si>
  <si>
    <t>E</t>
  </si>
  <si>
    <t>CONTRIBUTI 2006
(euro)</t>
  </si>
  <si>
    <t>0-500</t>
  </si>
  <si>
    <t>R7</t>
  </si>
  <si>
    <t>R6</t>
  </si>
  <si>
    <t>R4</t>
  </si>
  <si>
    <t>R3</t>
  </si>
  <si>
    <t>Per I.F.T. &lt; 0,25 mc/mq si assume il valore relativo a detto indice (art. 23, comma 3, L.R. 6/79).</t>
  </si>
  <si>
    <t>Valori ottenuti per interpolazione lineare dalla Tab. 1/2.</t>
  </si>
  <si>
    <r>
      <t xml:space="preserve">ONERI BASE
</t>
    </r>
    <r>
      <rPr>
        <sz val="8"/>
        <rFont val="Arial"/>
        <family val="2"/>
      </rPr>
      <t>(euro)</t>
    </r>
  </si>
  <si>
    <r>
      <t xml:space="preserve">ONERI BASE
</t>
    </r>
    <r>
      <rPr>
        <sz val="8"/>
        <rFont val="Arial"/>
        <family val="2"/>
      </rPr>
      <t>Tab. "1/3"</t>
    </r>
  </si>
  <si>
    <t>INSEDIAMENTI RESIDENZIALI, DIREZIONALI E COMMERCIALI - ALBERGHI E PENSIONI</t>
  </si>
  <si>
    <r>
      <t xml:space="preserve">CONTRIBUTI BASE
</t>
    </r>
    <r>
      <rPr>
        <sz val="8"/>
        <rFont val="Arial"/>
        <family val="2"/>
      </rPr>
      <t>(euro)</t>
    </r>
  </si>
  <si>
    <r>
      <t xml:space="preserve">TIPO DI INTERVENTO
</t>
    </r>
    <r>
      <rPr>
        <sz val="8"/>
        <rFont val="Arial"/>
        <family val="2"/>
      </rPr>
      <t>Tab. "G" L.R. 6/79</t>
    </r>
  </si>
  <si>
    <t>INSEDIAMENTI RESIDENZIALI</t>
  </si>
  <si>
    <t>ZONE "A" E "B"</t>
  </si>
  <si>
    <r>
      <t>COSTI BASE REGIONALI OPERE DI URBANIZZAZIONE</t>
    </r>
    <r>
      <rPr>
        <sz val="8"/>
        <rFont val="Arial"/>
        <family val="2"/>
      </rPr>
      <t xml:space="preserve">
Tab. B/1 L.R. 6/79 - Classe 4^</t>
    </r>
  </si>
  <si>
    <t>DETERMINAZIONE COSTI BASE</t>
  </si>
  <si>
    <r>
      <t xml:space="preserve">RELAZIONE INTERCORRENTE TRA I.F.F.  E  I.F.T.
</t>
    </r>
    <r>
      <rPr>
        <sz val="8"/>
        <rFont val="Arial"/>
        <family val="2"/>
      </rPr>
      <t>Tabella "L" L.R. n. 6/79 per S = 18 mq/ab. e K = 100</t>
    </r>
  </si>
  <si>
    <t>Le soprastanti tabelle sono applicabili esclusivamente agli interventi di edilizia residenziale; per gli interventi</t>
  </si>
  <si>
    <t>Tabelle ricavate dalle tabelle 2/1 e 2/2 con la riduzione del 25%.</t>
  </si>
  <si>
    <t>Non sono stati applicati gli indici relativi alle fasce costiere (art. 27 L.R. 6/79).</t>
  </si>
  <si>
    <t>Fascia</t>
  </si>
  <si>
    <t>501-2000</t>
  </si>
  <si>
    <t>2001-5000</t>
  </si>
  <si>
    <t>ALBERGHI, PENSIONI E VILLAGGI TURISTICI</t>
  </si>
  <si>
    <t>A) ALBERGHI E PENSIONI</t>
  </si>
  <si>
    <t>Per permessi di costruire relativi a costruzioni destinate ad alberghi o pensioni si applicano le tabelle da 2/1 a 2/5 (art. 23 e tabella B/2 L.R. 6/79).</t>
  </si>
  <si>
    <t>B) VILLAGGI TURISTICI</t>
  </si>
  <si>
    <t>Per permessi di costruire relativi a costruzioni destinate a villaggi turistici si applica la sottostante tabella, relativa a edifici residenziali riferiti alla</t>
  </si>
  <si>
    <r>
      <t xml:space="preserve">I.F.T.
</t>
    </r>
    <r>
      <rPr>
        <sz val="8"/>
        <rFont val="Arial"/>
        <family val="2"/>
      </rPr>
      <t>(mc/mq)</t>
    </r>
  </si>
  <si>
    <t>Oltre
5000</t>
  </si>
  <si>
    <t>I coefficienti di correzione per fascia costiera non si applicano alle zone</t>
  </si>
  <si>
    <t>omogenee "A" e "B" (art. 27 L.R. n. 6/79).</t>
  </si>
  <si>
    <t>SIGNIFICATO DELLE ABBREVIAZIONI</t>
  </si>
  <si>
    <t>U.P. = Urbanizzazione primaria.</t>
  </si>
  <si>
    <t>U.S. = Urbanizzazione secondaria.</t>
  </si>
  <si>
    <t>U.T. = Somma di U.P. e U.S.</t>
  </si>
  <si>
    <t>N.C. = Nuove costruzioni</t>
  </si>
  <si>
    <t>D.R. = Demolizioni e ricostruzioni</t>
  </si>
  <si>
    <t>R.R. = Ristrutturazioni e restauri</t>
  </si>
  <si>
    <t>In mancanza di specifiche indicazioni regionali, per il "Tipo di intervento" sono</t>
  </si>
  <si>
    <t>stati adottati gli indici delle zone omogenee "C", congrui con l'indice di</t>
  </si>
  <si>
    <t>fabbricabilità territoriale prescritto dalla L.R. 6/79.</t>
  </si>
  <si>
    <t>di pavimento, compresi i piani seminterrati. Per maggiori dettagli e per gli abbattimenti relativi alle pertinenze, vedasi l'art. 33 della L.R. 6/79.</t>
  </si>
  <si>
    <t>Per le residenze, il contributo è determinato in funzione della superficie utile; per gli insediamenti direzionali e commerciali, in funzione della superficie lorda complessiva</t>
  </si>
  <si>
    <t>di natura direzionale e commerciale ricadenti in zone E.R.P. si applicano le tabelle da 2/1 a 2/5.</t>
  </si>
  <si>
    <t>Le opere interne agli impianti turistici (strade, parcheggi, rete idrica, ecc.) sono a carico del concessionario e non sono compensabili con i tributi di cui alla soprastante</t>
  </si>
  <si>
    <t>tabella (art. 23 L.R. 6/79). Gli oneri vanno calcolati a metro quadro di superficie lorda di pavimento, compresi i piani seminterrati (art. 33 L.R. 6/79).</t>
  </si>
  <si>
    <t>classe 5^ dei Comuni e all'indice di fabbricabilità territoriale 0,25 mc/mq (art. 23 e tabella B/2 L.R. 6/79).</t>
  </si>
  <si>
    <r>
      <t xml:space="preserve">ONERI BASE
</t>
    </r>
    <r>
      <rPr>
        <sz val="8"/>
        <rFont val="Arial"/>
        <family val="2"/>
      </rPr>
      <t>Tab. "B/1"
L.R. 6/79</t>
    </r>
  </si>
  <si>
    <t>ATTREZZATURE DI SOGGIORNO TEMPORANEO (CAMPEGGI E SIMILI) - COSTRUZIONI RESIDENZIALI</t>
  </si>
  <si>
    <t>Per permessi di costruire relativi a costruzioni residenziali all'interno di complessi turistici, si applica la sottostante tabella, relativa a edifici residenziali riferiti alla</t>
  </si>
  <si>
    <t>tabella (art. 23 L.R. 6/79). Per le attrezzature di soggiorno temporaneo, sono anche a carico del concessionario, per la quota di competenza, gli eventuali costi di allacciamento</t>
  </si>
  <si>
    <t>sopportati dal Comune (tab. B/2 L.R. 6/79). Gli oneri vanno calcolati a metro quadro di superficie lorda di pavimento, compresi i piani seminterrati (art. 33 L.R. 6/79).</t>
  </si>
  <si>
    <t>classe del Comune interessato (4^ per Monopoli) e all'indice di fabbricabilità territoriale 0,25 mc/mq (art. 23 L.R. 6/79).</t>
  </si>
  <si>
    <t>Indice giugno 2003 (base 2000)</t>
  </si>
  <si>
    <t>Indice giugno 2005 (base 2000)</t>
  </si>
  <si>
    <t>Coefficiente raccordo basi</t>
  </si>
  <si>
    <t>Variazione percentuale</t>
  </si>
  <si>
    <t>Costo di costruzione 2003</t>
  </si>
  <si>
    <t>TAB. 6 - CONTRIBUTO COMMISURATO AL COSTO DI COSTRUZIONE</t>
  </si>
  <si>
    <t>A) DETERMINAZIONE DEL COSTO DI COSTRUZIONE</t>
  </si>
  <si>
    <t>B) ALIQUOTE DI CONTRIBUZIONE</t>
  </si>
  <si>
    <t xml:space="preserve">   A1) Edilizia residenziale.</t>
  </si>
  <si>
    <t xml:space="preserve">   A2) Edilizia commerciale, direzionale e turistica.</t>
  </si>
  <si>
    <t xml:space="preserve">   B1) Edilizia residenziale</t>
  </si>
  <si>
    <t xml:space="preserve">   B2) Edilizia commerciale, direzionale e turistica.</t>
  </si>
  <si>
    <t>Per questi interventi, si assume il costo documentato fornito dal titolare del permesso di costruire, a mezzo di computo metrico estimativo asseverato dal direttore dei lavori, accertato dall'Ufficio Tecnico ed approvato con apposita deliberazione di C.C.</t>
  </si>
  <si>
    <t>R2 e A</t>
  </si>
  <si>
    <t>R5</t>
  </si>
  <si>
    <t>I.F.F. = Indice di fabbricabilità fondiaria in mc/mq;   I.F.T. = Indice di fabbricabilità territoriale in mc/mq.</t>
  </si>
  <si>
    <t>U.P. = Urbanizzazione primaria;  U.S. = Urbanizzazione secondaria;   U.T. = Somma di U.P. e U.S.</t>
  </si>
  <si>
    <t>12 e S</t>
  </si>
  <si>
    <t>AREE PER SERVIZI DI INTERESSE COLLETTIVO</t>
  </si>
  <si>
    <t>S</t>
  </si>
  <si>
    <t>stati adottati gli indici delle zone omogenee "C".</t>
  </si>
  <si>
    <t>Valori ottenuti dalla Tab. 1/3 con abbattimento del 50%.</t>
  </si>
  <si>
    <t>TAB. 1/4</t>
  </si>
  <si>
    <t>TAB. 1/5</t>
  </si>
  <si>
    <t>Valori ottenuti dalla Tab. 1/4 con abbattimento del 35%.</t>
  </si>
  <si>
    <t>Variaz.
in %</t>
  </si>
  <si>
    <t>Indice costo
dicembre 1979
(base 1976)</t>
  </si>
  <si>
    <t>Coefficiente di
raccordo basi
1976-2000</t>
  </si>
  <si>
    <r>
      <t xml:space="preserve">ONERI BASE
</t>
    </r>
    <r>
      <rPr>
        <sz val="8"/>
        <rFont val="Arial"/>
        <family val="2"/>
      </rPr>
      <t>Tab. "1/5"
(-50% -35%)</t>
    </r>
  </si>
  <si>
    <t>ZONE OMOGENEE "C" DISTANTI OLTRE 5.000 m DALLA COSTA</t>
  </si>
  <si>
    <t>ZONE OMOGENEE "C" - FASCIA COSTIERA DA 0 A 500 m</t>
  </si>
  <si>
    <t>ZONE OMOGENEE "C" - FASCIA COSTIERA DA 501 A 2.000 m</t>
  </si>
  <si>
    <t>ZONE OMOGENEE "C" - FASCIA COSTIERA DA 2.001 A 5.000 m</t>
  </si>
  <si>
    <t>ZONA OMOGENEA "E"</t>
  </si>
  <si>
    <t>In mancanza di specifiche indicazioni regionali, per il "Tipo di intervento"</t>
  </si>
  <si>
    <t>sono stati adottati gli indici delle zone omogenee "C", congrui con l'indice</t>
  </si>
  <si>
    <t>di fabbricabilità fondiario delle zone a servizi.</t>
  </si>
  <si>
    <t>ZONE "C"</t>
  </si>
  <si>
    <r>
      <t xml:space="preserve">ONERI BASE
</t>
    </r>
    <r>
      <rPr>
        <sz val="8"/>
        <rFont val="Arial"/>
        <family val="2"/>
      </rPr>
      <t>Tab. "B/1" L.R. 6/79
abbattuta del 50%</t>
    </r>
  </si>
  <si>
    <r>
      <t>COSTI BASE COMUNE DI MONOPOLI PER OPERE DI URBANIZZAZIONE</t>
    </r>
    <r>
      <rPr>
        <b/>
        <sz val="10"/>
        <rFont val="Arial"/>
        <family val="2"/>
      </rPr>
      <t xml:space="preserve">
</t>
    </r>
    <r>
      <rPr>
        <sz val="9"/>
        <rFont val="Arial"/>
        <family val="2"/>
      </rPr>
      <t>(lire)</t>
    </r>
  </si>
  <si>
    <r>
      <t>COSTI BASE ABBATTUTI DEL 50%</t>
    </r>
    <r>
      <rPr>
        <b/>
        <sz val="10"/>
        <rFont val="Arial"/>
        <family val="2"/>
      </rPr>
      <t xml:space="preserve">
</t>
    </r>
    <r>
      <rPr>
        <sz val="9"/>
        <rFont val="Arial"/>
        <family val="2"/>
      </rPr>
      <t>(lire)</t>
    </r>
  </si>
  <si>
    <r>
      <t>COSTI BASE ABBATTUTI DEL 50% + 35%</t>
    </r>
    <r>
      <rPr>
        <b/>
        <sz val="10"/>
        <rFont val="Arial"/>
        <family val="2"/>
      </rPr>
      <t xml:space="preserve">
</t>
    </r>
    <r>
      <rPr>
        <sz val="9"/>
        <rFont val="Arial"/>
        <family val="2"/>
      </rPr>
      <t>(lire)</t>
    </r>
  </si>
  <si>
    <t>ZONE OMOGENEE "A" e "B"</t>
  </si>
  <si>
    <t>TAB. 2/1 - CONTRIBUTI DI URBANIZZAZIONE PER EDILIZIA PRIVATA - ANNO 2006</t>
  </si>
  <si>
    <t>TAB. 2/2 - CONTRIBUTI DI URBANIZZAZIONE PER EDILIZIA PRIVATA - ANNO 2006</t>
  </si>
  <si>
    <t>TAB. 2/3 - CONTRIBUTI DI URBANIZZAZIONE PER EDILIZIA PRIVATA - ANNO 2006</t>
  </si>
  <si>
    <t>TAB. 2/4 - CONTRIBUTI DI URBANIZZAZIONE PER EDILIZIA PRIVATA - ANNO 2006</t>
  </si>
  <si>
    <t>TAB. 2/5 - CONTRIBUTI DI URBANIZZAZIONE PER EDILIZIA PRIVATA - ANNO 2006</t>
  </si>
  <si>
    <t>TAB. 2/6 - CONTRIBUTI DI URBANIZZAZIONE PER EDILIZIA PRIVATA - ANNO 2006</t>
  </si>
  <si>
    <t>TAB. 2/7 - CONTRIBUTI DI URBANIZZAZIONE PER SERVIZI - ANNO 2006</t>
  </si>
  <si>
    <t>TAB. 3 - CONTRIBUTI DI URBANIZZAZIONE PER EDILIZIA PUBBLICA - ANNO 2006</t>
  </si>
  <si>
    <t>TAB. 4/1 - CONTRIBUTI DI URBANIZZAZIONE PER IMPIANTI TURISTICI - ANNO 2006</t>
  </si>
  <si>
    <t>TAB. 4/2 - CONTRIBUTI DI URBANIZZAZIONE PER IMPIANTI TURISTICI - ANNO 2006</t>
  </si>
  <si>
    <t>ANNO 2006</t>
  </si>
  <si>
    <t>Per la sua applicazione all'anno 2006, necessita effettuare l'aggiornamento ISTAT, come disposto dalla legge n. 537/93, poi recepita dal D.P.R. n. 380/2001 all'art. 16. Assumendo il numero indice giugno 2005, determinato dall'ISTAT per il costo di costruzione di un fabbricato residenziale, si perviene al seguente risultato.</t>
  </si>
  <si>
    <t>Costo di costruzione 2006:</t>
  </si>
  <si>
    <t>Per gli interventi in epigrafe va assunto il costo massimo ammissibile per gli interventi di edilizia agevolata, stabilito dalla Regione (art. 16 D.P.R. n. 380/01 - ex art. 6 L. n. 10/77). Con deliberazione di G.R. 5 giugno 2003 n. 814, a seguito di precedenti deliberazioni, la Regione Puglia ha determinato, da ultimo, detto costo in euro 545,00 (cinquecentoquarantacinque/00).</t>
  </si>
  <si>
    <r>
      <t xml:space="preserve">Per gli interventi in epigrafe si assume obbligatoriamente l'aliquota stabilita dalla Regione Puglia (art. 36 L.R. 6/79) per tutti i comuni pugliesi, pari a:
</t>
    </r>
    <r>
      <rPr>
        <b/>
        <sz val="11"/>
        <rFont val="Arial"/>
        <family val="2"/>
      </rPr>
      <t>5% (cinque per cento).</t>
    </r>
  </si>
  <si>
    <r>
      <t xml:space="preserve">Per questi interventi è facoltà del Consiglio Comunale stabilire l'aliquota di contribuzione, purché non superiore al 10% (art. 19 D.P.R. n. 380/01 e art. 36 L.R. 6/79). Nella seduta del 20 febbraio 2006 il Consiglio Comunale ha stabilito per tutti gli interventi di edilizia commerciale, direzionale e turistica un'aliquota unica pari a:
</t>
    </r>
    <r>
      <rPr>
        <b/>
        <sz val="11"/>
        <rFont val="Arial"/>
        <family val="2"/>
      </rPr>
      <t>5% (cinque per cento).</t>
    </r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</si>
</sst>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000"/>
    <numFmt numFmtId="172" formatCode="#,##0.0"/>
    <numFmt numFmtId="173" formatCode="0.0000"/>
    <numFmt numFmtId="174" formatCode="0.00000"/>
    <numFmt numFmtId="175" formatCode="0.000"/>
    <numFmt numFmtId="176" formatCode="0.000%"/>
    <numFmt numFmtId="177" formatCode="mmmm\-yy"/>
    <numFmt numFmtId="178" formatCode="#,##0.000"/>
    <numFmt numFmtId="179" formatCode="&quot;€&quot;\ #,##0.00"/>
  </numFmts>
  <fonts count="1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0"/>
    </font>
    <font>
      <sz val="11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double"/>
      <top style="dotted"/>
      <bottom style="double"/>
    </border>
    <border>
      <left style="double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double"/>
      <top style="thin"/>
      <bottom style="dotted"/>
    </border>
    <border>
      <left style="double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dotted"/>
    </border>
    <border>
      <left style="double"/>
      <right style="double"/>
      <top style="dotted"/>
      <bottom style="double"/>
    </border>
    <border>
      <left style="double"/>
      <right style="double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17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0" fontId="1" fillId="0" borderId="14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0" fontId="1" fillId="0" borderId="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/>
    </xf>
    <xf numFmtId="4" fontId="4" fillId="0" borderId="19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2" fontId="2" fillId="0" borderId="17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2" fontId="2" fillId="0" borderId="12" xfId="0" applyNumberFormat="1" applyFont="1" applyBorder="1" applyAlignment="1">
      <alignment vertical="center" wrapText="1"/>
    </xf>
    <xf numFmtId="4" fontId="2" fillId="0" borderId="16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4" fillId="0" borderId="21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 wrapText="1"/>
    </xf>
    <xf numFmtId="178" fontId="0" fillId="0" borderId="26" xfId="0" applyNumberFormat="1" applyBorder="1" applyAlignment="1" quotePrefix="1">
      <alignment/>
    </xf>
    <xf numFmtId="178" fontId="0" fillId="0" borderId="27" xfId="0" applyNumberFormat="1" applyBorder="1" applyAlignment="1" quotePrefix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4" fontId="4" fillId="0" borderId="11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3" fontId="0" fillId="0" borderId="27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35" xfId="0" applyNumberFormat="1" applyFont="1" applyBorder="1" applyAlignment="1">
      <alignment horizontal="center"/>
    </xf>
    <xf numFmtId="4" fontId="4" fillId="0" borderId="36" xfId="0" applyNumberFormat="1" applyFont="1" applyBorder="1" applyAlignment="1">
      <alignment horizontal="center"/>
    </xf>
    <xf numFmtId="4" fontId="0" fillId="0" borderId="37" xfId="0" applyNumberFormat="1" applyFont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4" fontId="0" fillId="0" borderId="39" xfId="0" applyNumberFormat="1" applyFont="1" applyBorder="1" applyAlignment="1">
      <alignment horizontal="center"/>
    </xf>
    <xf numFmtId="4" fontId="0" fillId="0" borderId="37" xfId="0" applyNumberFormat="1" applyFont="1" applyBorder="1" applyAlignment="1">
      <alignment horizontal="center" vertical="center" wrapText="1"/>
    </xf>
    <xf numFmtId="0" fontId="2" fillId="0" borderId="0" xfId="0" applyFont="1" applyAlignment="1" quotePrefix="1">
      <alignment horizontal="right"/>
    </xf>
    <xf numFmtId="0" fontId="4" fillId="0" borderId="0" xfId="0" applyFont="1" applyAlignment="1">
      <alignment/>
    </xf>
    <xf numFmtId="2" fontId="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4" fontId="8" fillId="0" borderId="0" xfId="0" applyNumberFormat="1" applyFont="1" applyAlignment="1">
      <alignment/>
    </xf>
    <xf numFmtId="4" fontId="8" fillId="0" borderId="0" xfId="0" applyNumberFormat="1" applyFont="1" applyBorder="1" applyAlignment="1" quotePrefix="1">
      <alignment horizontal="center"/>
    </xf>
    <xf numFmtId="4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Alignment="1">
      <alignment vertical="top" wrapText="1"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3" fontId="4" fillId="0" borderId="23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8" fillId="0" borderId="0" xfId="0" applyNumberFormat="1" applyFont="1" applyAlignment="1">
      <alignment horizontal="justify" vertical="top" wrapText="1"/>
    </xf>
    <xf numFmtId="4" fontId="9" fillId="0" borderId="40" xfId="0" applyNumberFormat="1" applyFont="1" applyBorder="1" applyAlignment="1">
      <alignment/>
    </xf>
    <xf numFmtId="4" fontId="7" fillId="0" borderId="41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179" fontId="7" fillId="0" borderId="42" xfId="0" applyNumberFormat="1" applyFont="1" applyBorder="1" applyAlignment="1">
      <alignment/>
    </xf>
    <xf numFmtId="4" fontId="1" fillId="0" borderId="7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1" fillId="0" borderId="45" xfId="0" applyNumberFormat="1" applyFont="1" applyBorder="1" applyAlignment="1">
      <alignment vertical="center"/>
    </xf>
    <xf numFmtId="3" fontId="1" fillId="0" borderId="46" xfId="0" applyNumberFormat="1" applyFont="1" applyBorder="1" applyAlignment="1">
      <alignment vertical="center" wrapText="1"/>
    </xf>
    <xf numFmtId="3" fontId="1" fillId="0" borderId="6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3" fontId="1" fillId="0" borderId="12" xfId="0" applyNumberFormat="1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/>
    </xf>
    <xf numFmtId="2" fontId="1" fillId="0" borderId="51" xfId="0" applyNumberFormat="1" applyFont="1" applyBorder="1" applyAlignment="1">
      <alignment horizontal="center" vertical="center"/>
    </xf>
    <xf numFmtId="4" fontId="2" fillId="0" borderId="47" xfId="0" applyNumberFormat="1" applyFont="1" applyBorder="1" applyAlignment="1">
      <alignment horizontal="center" vertical="center" textRotation="90" wrapText="1"/>
    </xf>
    <xf numFmtId="4" fontId="2" fillId="0" borderId="48" xfId="0" applyNumberFormat="1" applyFont="1" applyBorder="1" applyAlignment="1">
      <alignment horizontal="center" vertical="center" textRotation="90" wrapText="1"/>
    </xf>
    <xf numFmtId="4" fontId="2" fillId="0" borderId="49" xfId="0" applyNumberFormat="1" applyFont="1" applyBorder="1" applyAlignment="1">
      <alignment horizontal="center" vertical="center" textRotation="90" wrapText="1"/>
    </xf>
    <xf numFmtId="0" fontId="1" fillId="0" borderId="5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175" fontId="2" fillId="0" borderId="57" xfId="0" applyNumberFormat="1" applyFont="1" applyBorder="1" applyAlignment="1">
      <alignment horizontal="center" vertical="center" textRotation="90" wrapText="1"/>
    </xf>
    <xf numFmtId="175" fontId="2" fillId="0" borderId="10" xfId="0" applyNumberFormat="1" applyFont="1" applyBorder="1" applyAlignment="1">
      <alignment horizontal="center" vertical="center" textRotation="90" wrapText="1"/>
    </xf>
    <xf numFmtId="175" fontId="2" fillId="0" borderId="12" xfId="0" applyNumberFormat="1" applyFont="1" applyBorder="1" applyAlignment="1">
      <alignment horizontal="center" vertical="center" textRotation="90" wrapText="1"/>
    </xf>
    <xf numFmtId="2" fontId="1" fillId="0" borderId="25" xfId="0" applyNumberFormat="1" applyFont="1" applyBorder="1" applyAlignment="1">
      <alignment horizontal="center" vertical="center"/>
    </xf>
    <xf numFmtId="2" fontId="2" fillId="0" borderId="51" xfId="0" applyNumberFormat="1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1" fillId="0" borderId="56" xfId="0" applyNumberFormat="1" applyFont="1" applyBorder="1" applyAlignment="1">
      <alignment vertical="center" wrapText="1"/>
    </xf>
    <xf numFmtId="3" fontId="1" fillId="0" borderId="9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3" fontId="1" fillId="0" borderId="57" xfId="0" applyNumberFormat="1" applyFont="1" applyBorder="1" applyAlignment="1">
      <alignment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4" fontId="1" fillId="0" borderId="46" xfId="0" applyNumberFormat="1" applyFont="1" applyBorder="1" applyAlignment="1">
      <alignment vertical="center"/>
    </xf>
    <xf numFmtId="2" fontId="2" fillId="0" borderId="47" xfId="0" applyNumberFormat="1" applyFont="1" applyBorder="1" applyAlignment="1">
      <alignment horizontal="center" vertical="center" textRotation="90" wrapText="1"/>
    </xf>
    <xf numFmtId="2" fontId="2" fillId="0" borderId="48" xfId="0" applyNumberFormat="1" applyFont="1" applyBorder="1" applyAlignment="1">
      <alignment horizontal="center" vertical="center" textRotation="90" wrapText="1"/>
    </xf>
    <xf numFmtId="2" fontId="2" fillId="0" borderId="49" xfId="0" applyNumberFormat="1" applyFont="1" applyBorder="1" applyAlignment="1">
      <alignment horizontal="center" vertical="center" textRotation="90" wrapText="1"/>
    </xf>
    <xf numFmtId="2" fontId="1" fillId="0" borderId="51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vertical="center"/>
    </xf>
    <xf numFmtId="2" fontId="1" fillId="0" borderId="25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vertical="center"/>
    </xf>
    <xf numFmtId="0" fontId="1" fillId="0" borderId="56" xfId="0" applyFont="1" applyBorder="1" applyAlignment="1" quotePrefix="1">
      <alignment horizontal="center" vertical="center"/>
    </xf>
    <xf numFmtId="2" fontId="1" fillId="0" borderId="53" xfId="0" applyNumberFormat="1" applyFont="1" applyBorder="1" applyAlignment="1">
      <alignment horizontal="center" vertical="center"/>
    </xf>
    <xf numFmtId="2" fontId="1" fillId="0" borderId="58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2" fontId="1" fillId="0" borderId="5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textRotation="90" wrapText="1"/>
    </xf>
    <xf numFmtId="172" fontId="1" fillId="0" borderId="10" xfId="0" applyNumberFormat="1" applyFont="1" applyBorder="1" applyAlignment="1">
      <alignment horizontal="center" vertical="center" textRotation="90" wrapText="1"/>
    </xf>
    <xf numFmtId="172" fontId="1" fillId="0" borderId="5" xfId="0" applyNumberFormat="1" applyFont="1" applyBorder="1" applyAlignment="1">
      <alignment horizontal="center" vertical="center" textRotation="90" wrapText="1"/>
    </xf>
    <xf numFmtId="4" fontId="1" fillId="0" borderId="12" xfId="0" applyNumberFormat="1" applyFont="1" applyBorder="1" applyAlignment="1">
      <alignment vertical="center"/>
    </xf>
    <xf numFmtId="0" fontId="1" fillId="0" borderId="51" xfId="0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textRotation="90" wrapText="1"/>
    </xf>
    <xf numFmtId="173" fontId="1" fillId="0" borderId="14" xfId="0" applyNumberFormat="1" applyFont="1" applyBorder="1" applyAlignment="1">
      <alignment horizontal="center" vertical="center" textRotation="90" wrapText="1"/>
    </xf>
    <xf numFmtId="173" fontId="1" fillId="0" borderId="10" xfId="0" applyNumberFormat="1" applyFont="1" applyBorder="1" applyAlignment="1">
      <alignment horizontal="center" vertical="center" textRotation="90" wrapText="1"/>
    </xf>
    <xf numFmtId="173" fontId="1" fillId="0" borderId="12" xfId="0" applyNumberFormat="1" applyFont="1" applyBorder="1" applyAlignment="1">
      <alignment horizontal="center" vertical="center" textRotation="90" wrapText="1"/>
    </xf>
    <xf numFmtId="172" fontId="1" fillId="0" borderId="14" xfId="0" applyNumberFormat="1" applyFont="1" applyBorder="1" applyAlignment="1">
      <alignment horizontal="center" vertical="center" textRotation="90" wrapText="1"/>
    </xf>
    <xf numFmtId="172" fontId="1" fillId="0" borderId="12" xfId="0" applyNumberFormat="1" applyFont="1" applyBorder="1" applyAlignment="1">
      <alignment horizontal="center" vertical="center" textRotation="90" wrapText="1"/>
    </xf>
    <xf numFmtId="0" fontId="2" fillId="0" borderId="60" xfId="0" applyFont="1" applyBorder="1" applyAlignment="1">
      <alignment horizontal="center" vertical="center" wrapText="1"/>
    </xf>
    <xf numFmtId="3" fontId="1" fillId="0" borderId="61" xfId="0" applyNumberFormat="1" applyFont="1" applyBorder="1" applyAlignment="1">
      <alignment vertical="center" wrapText="1"/>
    </xf>
    <xf numFmtId="3" fontId="1" fillId="0" borderId="62" xfId="0" applyNumberFormat="1" applyFont="1" applyBorder="1" applyAlignment="1">
      <alignment vertical="center" wrapText="1"/>
    </xf>
    <xf numFmtId="3" fontId="1" fillId="0" borderId="63" xfId="0" applyNumberFormat="1" applyFont="1" applyBorder="1" applyAlignment="1">
      <alignment vertical="center" wrapText="1"/>
    </xf>
    <xf numFmtId="3" fontId="1" fillId="0" borderId="64" xfId="0" applyNumberFormat="1" applyFont="1" applyBorder="1" applyAlignment="1">
      <alignment vertical="center" wrapText="1"/>
    </xf>
    <xf numFmtId="3" fontId="1" fillId="0" borderId="65" xfId="0" applyNumberFormat="1" applyFont="1" applyBorder="1" applyAlignment="1">
      <alignment vertical="center" wrapText="1"/>
    </xf>
    <xf numFmtId="4" fontId="1" fillId="0" borderId="56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1" fillId="0" borderId="57" xfId="0" applyNumberFormat="1" applyFont="1" applyBorder="1" applyAlignment="1">
      <alignment vertical="center"/>
    </xf>
    <xf numFmtId="0" fontId="1" fillId="0" borderId="9" xfId="0" applyFont="1" applyBorder="1" applyAlignment="1" quotePrefix="1">
      <alignment horizontal="center" vertical="center"/>
    </xf>
    <xf numFmtId="0" fontId="1" fillId="0" borderId="13" xfId="0" applyFont="1" applyBorder="1" applyAlignment="1" quotePrefix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2" fillId="0" borderId="50" xfId="0" applyNumberFormat="1" applyFont="1" applyBorder="1" applyAlignment="1" quotePrefix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2" fontId="1" fillId="0" borderId="47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0" borderId="25" xfId="0" applyFont="1" applyBorder="1" applyAlignment="1" quotePrefix="1">
      <alignment horizontal="center" vertical="center" wrapText="1"/>
    </xf>
    <xf numFmtId="0" fontId="2" fillId="0" borderId="50" xfId="0" applyFont="1" applyBorder="1" applyAlignment="1" quotePrefix="1">
      <alignment horizontal="center" vertical="center" wrapText="1"/>
    </xf>
    <xf numFmtId="4" fontId="7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justify" vertical="top" wrapText="1"/>
    </xf>
    <xf numFmtId="4" fontId="8" fillId="0" borderId="0" xfId="0" applyNumberFormat="1" applyFont="1" applyAlignment="1">
      <alignment horizontal="justify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0"/>
  <sheetViews>
    <sheetView workbookViewId="0" topLeftCell="A13">
      <selection activeCell="C34" sqref="C34:K34"/>
    </sheetView>
  </sheetViews>
  <sheetFormatPr defaultColWidth="9.140625" defaultRowHeight="12.75"/>
  <cols>
    <col min="1" max="1" width="2.140625" style="32" customWidth="1"/>
    <col min="2" max="2" width="13.57421875" style="32" customWidth="1"/>
    <col min="3" max="11" width="7.421875" style="32" customWidth="1"/>
    <col min="12" max="16384" width="9.140625" style="32" customWidth="1"/>
  </cols>
  <sheetData>
    <row r="1" spans="2:11" ht="15.75">
      <c r="B1" s="136" t="s">
        <v>27</v>
      </c>
      <c r="C1" s="136"/>
      <c r="D1" s="136"/>
      <c r="E1" s="136"/>
      <c r="F1" s="136"/>
      <c r="G1" s="136"/>
      <c r="H1" s="136"/>
      <c r="I1" s="136"/>
      <c r="J1" s="136"/>
      <c r="K1" s="136"/>
    </row>
    <row r="2" spans="2:11" ht="12.75">
      <c r="B2" s="137" t="s">
        <v>53</v>
      </c>
      <c r="C2" s="137"/>
      <c r="D2" s="137"/>
      <c r="E2" s="137"/>
      <c r="F2" s="137"/>
      <c r="G2" s="137"/>
      <c r="H2" s="137"/>
      <c r="I2" s="137"/>
      <c r="J2" s="137"/>
      <c r="K2" s="137"/>
    </row>
    <row r="3" ht="13.5" thickBot="1"/>
    <row r="4" spans="2:11" ht="30" customHeight="1" thickBot="1" thickTop="1">
      <c r="B4" s="33" t="s">
        <v>13</v>
      </c>
      <c r="C4" s="135" t="s">
        <v>54</v>
      </c>
      <c r="D4" s="133"/>
      <c r="E4" s="133"/>
      <c r="F4" s="133"/>
      <c r="G4" s="133"/>
      <c r="H4" s="133"/>
      <c r="I4" s="133"/>
      <c r="J4" s="133"/>
      <c r="K4" s="134"/>
    </row>
    <row r="5" spans="2:11" ht="15.75" customHeight="1" thickTop="1">
      <c r="B5" s="59" t="s">
        <v>16</v>
      </c>
      <c r="C5" s="60" t="s">
        <v>36</v>
      </c>
      <c r="D5" s="61" t="s">
        <v>39</v>
      </c>
      <c r="E5" s="61" t="s">
        <v>40</v>
      </c>
      <c r="F5" s="61" t="s">
        <v>106</v>
      </c>
      <c r="G5" s="61" t="s">
        <v>109</v>
      </c>
      <c r="H5" s="119">
        <v>11</v>
      </c>
      <c r="I5" s="61" t="s">
        <v>41</v>
      </c>
      <c r="J5" s="61" t="s">
        <v>42</v>
      </c>
      <c r="K5" s="62" t="s">
        <v>105</v>
      </c>
    </row>
    <row r="6" spans="2:11" ht="15.75" customHeight="1">
      <c r="B6" s="93" t="s">
        <v>10</v>
      </c>
      <c r="C6" s="68">
        <v>0.03</v>
      </c>
      <c r="D6" s="69">
        <v>0.1</v>
      </c>
      <c r="E6" s="69">
        <v>0.15</v>
      </c>
      <c r="F6" s="69">
        <v>1</v>
      </c>
      <c r="G6" s="69">
        <v>2</v>
      </c>
      <c r="H6" s="69">
        <v>2.5</v>
      </c>
      <c r="I6" s="69">
        <v>3</v>
      </c>
      <c r="J6" s="69">
        <v>4</v>
      </c>
      <c r="K6" s="70">
        <v>5</v>
      </c>
    </row>
    <row r="7" spans="2:11" ht="15.75" customHeight="1" thickBot="1">
      <c r="B7" s="94" t="s">
        <v>11</v>
      </c>
      <c r="C7" s="64">
        <v>0.02</v>
      </c>
      <c r="D7" s="65">
        <v>0.09</v>
      </c>
      <c r="E7" s="65">
        <v>0.094</v>
      </c>
      <c r="F7" s="66">
        <v>0.76</v>
      </c>
      <c r="G7" s="66">
        <v>1.32</v>
      </c>
      <c r="H7" s="66">
        <v>1.54</v>
      </c>
      <c r="I7" s="66">
        <v>1.75</v>
      </c>
      <c r="J7" s="66">
        <v>2.09</v>
      </c>
      <c r="K7" s="67">
        <v>2.37</v>
      </c>
    </row>
    <row r="8" ht="13.5" thickTop="1">
      <c r="B8" s="34" t="s">
        <v>107</v>
      </c>
    </row>
    <row r="9" ht="13.5" thickBot="1"/>
    <row r="10" spans="2:8" ht="30" customHeight="1" thickBot="1" thickTop="1">
      <c r="B10" s="33" t="s">
        <v>14</v>
      </c>
      <c r="C10" s="132" t="s">
        <v>52</v>
      </c>
      <c r="D10" s="133"/>
      <c r="E10" s="133"/>
      <c r="F10" s="133"/>
      <c r="G10" s="133"/>
      <c r="H10" s="134"/>
    </row>
    <row r="11" spans="2:8" ht="15.75" customHeight="1" thickTop="1">
      <c r="B11" s="63" t="s">
        <v>11</v>
      </c>
      <c r="C11" s="89">
        <v>0.25</v>
      </c>
      <c r="D11" s="90">
        <v>0.5</v>
      </c>
      <c r="E11" s="90">
        <v>1</v>
      </c>
      <c r="F11" s="90">
        <v>1.5</v>
      </c>
      <c r="G11" s="91">
        <v>2</v>
      </c>
      <c r="H11" s="92">
        <v>2.5</v>
      </c>
    </row>
    <row r="12" spans="2:8" ht="15.75" customHeight="1">
      <c r="B12" s="93" t="s">
        <v>8</v>
      </c>
      <c r="C12" s="71">
        <v>29000</v>
      </c>
      <c r="D12" s="72">
        <v>19780</v>
      </c>
      <c r="E12" s="88">
        <v>12290</v>
      </c>
      <c r="F12" s="88">
        <v>10800</v>
      </c>
      <c r="G12" s="88">
        <v>7800</v>
      </c>
      <c r="H12" s="73">
        <v>6300</v>
      </c>
    </row>
    <row r="13" spans="2:8" ht="15.75" customHeight="1">
      <c r="B13" s="95" t="s">
        <v>9</v>
      </c>
      <c r="C13" s="74">
        <v>13580</v>
      </c>
      <c r="D13" s="75">
        <v>13580</v>
      </c>
      <c r="E13" s="75">
        <v>13580</v>
      </c>
      <c r="F13" s="75">
        <v>13580</v>
      </c>
      <c r="G13" s="75">
        <v>13580</v>
      </c>
      <c r="H13" s="76">
        <v>13580</v>
      </c>
    </row>
    <row r="14" spans="2:8" ht="15.75" customHeight="1" thickBot="1">
      <c r="B14" s="94" t="s">
        <v>12</v>
      </c>
      <c r="C14" s="77">
        <f aca="true" t="shared" si="0" ref="C14:H14">SUM(C12:C13)</f>
        <v>42580</v>
      </c>
      <c r="D14" s="78">
        <f t="shared" si="0"/>
        <v>33360</v>
      </c>
      <c r="E14" s="78">
        <f t="shared" si="0"/>
        <v>25870</v>
      </c>
      <c r="F14" s="78">
        <f t="shared" si="0"/>
        <v>24380</v>
      </c>
      <c r="G14" s="78">
        <f t="shared" si="0"/>
        <v>21380</v>
      </c>
      <c r="H14" s="79">
        <f t="shared" si="0"/>
        <v>19880</v>
      </c>
    </row>
    <row r="15" ht="13.5" thickTop="1">
      <c r="B15" s="34" t="s">
        <v>108</v>
      </c>
    </row>
    <row r="16" ht="13.5" thickBot="1"/>
    <row r="17" spans="2:11" ht="30" customHeight="1" thickBot="1" thickTop="1">
      <c r="B17" s="33" t="s">
        <v>15</v>
      </c>
      <c r="C17" s="132" t="s">
        <v>131</v>
      </c>
      <c r="D17" s="133"/>
      <c r="E17" s="133"/>
      <c r="F17" s="133"/>
      <c r="G17" s="133"/>
      <c r="H17" s="133"/>
      <c r="I17" s="133"/>
      <c r="J17" s="133"/>
      <c r="K17" s="134"/>
    </row>
    <row r="18" spans="2:11" ht="15.75" customHeight="1" thickTop="1">
      <c r="B18" s="63" t="s">
        <v>16</v>
      </c>
      <c r="C18" s="80" t="s">
        <v>36</v>
      </c>
      <c r="D18" s="81" t="s">
        <v>39</v>
      </c>
      <c r="E18" s="81" t="s">
        <v>40</v>
      </c>
      <c r="F18" s="81" t="s">
        <v>106</v>
      </c>
      <c r="G18" s="61" t="s">
        <v>109</v>
      </c>
      <c r="H18" s="119">
        <v>11</v>
      </c>
      <c r="I18" s="81" t="s">
        <v>41</v>
      </c>
      <c r="J18" s="81" t="s">
        <v>42</v>
      </c>
      <c r="K18" s="82" t="s">
        <v>105</v>
      </c>
    </row>
    <row r="19" spans="2:11" ht="15.75" customHeight="1">
      <c r="B19" s="96" t="s">
        <v>10</v>
      </c>
      <c r="C19" s="83">
        <v>0.03</v>
      </c>
      <c r="D19" s="84">
        <v>0.1</v>
      </c>
      <c r="E19" s="84">
        <v>0.15</v>
      </c>
      <c r="F19" s="84">
        <v>1</v>
      </c>
      <c r="G19" s="84">
        <v>2</v>
      </c>
      <c r="H19" s="84">
        <v>2.5</v>
      </c>
      <c r="I19" s="84">
        <v>3</v>
      </c>
      <c r="J19" s="84">
        <v>4</v>
      </c>
      <c r="K19" s="85">
        <v>5</v>
      </c>
    </row>
    <row r="20" spans="2:11" ht="15.75" customHeight="1">
      <c r="B20" s="95" t="s">
        <v>8</v>
      </c>
      <c r="C20" s="74">
        <v>29000</v>
      </c>
      <c r="D20" s="75">
        <v>29000</v>
      </c>
      <c r="E20" s="75">
        <v>29000</v>
      </c>
      <c r="F20" s="75">
        <f>D12+(F7-D11)*(E12-D12)/(E11-D11)</f>
        <v>15885.2</v>
      </c>
      <c r="G20" s="87">
        <f>E12+(F12-E12)*(G7-E11)/(F11-E11)</f>
        <v>11336.4</v>
      </c>
      <c r="H20" s="87">
        <f>F12+(G12-F12)*(H7-F11)/(G11-F11)</f>
        <v>10560</v>
      </c>
      <c r="I20" s="75">
        <f>F12+(I7-F11)*(G12-F12)/(G11-F11)</f>
        <v>9300</v>
      </c>
      <c r="J20" s="75">
        <f>G12+(J7-G11)*(H12-G12)/(H11-G11)</f>
        <v>7530</v>
      </c>
      <c r="K20" s="76">
        <f>G12+(K7-G11)*(H12-G12)/(H11-G11)</f>
        <v>6690</v>
      </c>
    </row>
    <row r="21" spans="2:11" ht="15.75" customHeight="1">
      <c r="B21" s="95" t="s">
        <v>9</v>
      </c>
      <c r="C21" s="74">
        <v>13580</v>
      </c>
      <c r="D21" s="75">
        <v>13580</v>
      </c>
      <c r="E21" s="75">
        <v>13580</v>
      </c>
      <c r="F21" s="75">
        <v>13580</v>
      </c>
      <c r="G21" s="75">
        <v>13580</v>
      </c>
      <c r="H21" s="75">
        <v>13580</v>
      </c>
      <c r="I21" s="75">
        <v>13580</v>
      </c>
      <c r="J21" s="75">
        <v>13580</v>
      </c>
      <c r="K21" s="76">
        <v>13580</v>
      </c>
    </row>
    <row r="22" spans="2:11" ht="15.75" customHeight="1" thickBot="1">
      <c r="B22" s="94" t="s">
        <v>12</v>
      </c>
      <c r="C22" s="77">
        <f>SUM(C20:C21)</f>
        <v>42580</v>
      </c>
      <c r="D22" s="78">
        <f aca="true" t="shared" si="1" ref="D22:K22">SUM(D20:D21)</f>
        <v>42580</v>
      </c>
      <c r="E22" s="78">
        <f t="shared" si="1"/>
        <v>42580</v>
      </c>
      <c r="F22" s="78">
        <f t="shared" si="1"/>
        <v>29465.2</v>
      </c>
      <c r="G22" s="86">
        <f t="shared" si="1"/>
        <v>24916.4</v>
      </c>
      <c r="H22" s="86">
        <f t="shared" si="1"/>
        <v>24140</v>
      </c>
      <c r="I22" s="78">
        <f t="shared" si="1"/>
        <v>22880</v>
      </c>
      <c r="J22" s="78">
        <f t="shared" si="1"/>
        <v>21110</v>
      </c>
      <c r="K22" s="79">
        <f t="shared" si="1"/>
        <v>20270</v>
      </c>
    </row>
    <row r="23" ht="13.5" thickTop="1">
      <c r="B23" s="34" t="s">
        <v>44</v>
      </c>
    </row>
    <row r="24" ht="12.75">
      <c r="B24" s="34" t="s">
        <v>43</v>
      </c>
    </row>
    <row r="25" ht="13.5" thickBot="1"/>
    <row r="26" spans="2:11" ht="30" customHeight="1" thickBot="1" thickTop="1">
      <c r="B26" s="33" t="s">
        <v>114</v>
      </c>
      <c r="C26" s="132" t="s">
        <v>132</v>
      </c>
      <c r="D26" s="133"/>
      <c r="E26" s="133"/>
      <c r="F26" s="133"/>
      <c r="G26" s="133"/>
      <c r="H26" s="133"/>
      <c r="I26" s="133"/>
      <c r="J26" s="133"/>
      <c r="K26" s="134"/>
    </row>
    <row r="27" spans="2:11" ht="15.75" customHeight="1" thickTop="1">
      <c r="B27" s="63" t="s">
        <v>16</v>
      </c>
      <c r="C27" s="80" t="s">
        <v>36</v>
      </c>
      <c r="D27" s="81" t="s">
        <v>39</v>
      </c>
      <c r="E27" s="81" t="s">
        <v>40</v>
      </c>
      <c r="F27" s="81" t="s">
        <v>106</v>
      </c>
      <c r="G27" s="61" t="s">
        <v>109</v>
      </c>
      <c r="H27" s="119">
        <v>11</v>
      </c>
      <c r="I27" s="81" t="s">
        <v>41</v>
      </c>
      <c r="J27" s="81" t="s">
        <v>42</v>
      </c>
      <c r="K27" s="82" t="s">
        <v>105</v>
      </c>
    </row>
    <row r="28" spans="2:11" ht="15.75" customHeight="1">
      <c r="B28" s="96" t="s">
        <v>10</v>
      </c>
      <c r="C28" s="83">
        <f aca="true" t="shared" si="2" ref="C28:K28">C19</f>
        <v>0.03</v>
      </c>
      <c r="D28" s="84">
        <f t="shared" si="2"/>
        <v>0.1</v>
      </c>
      <c r="E28" s="84">
        <f t="shared" si="2"/>
        <v>0.15</v>
      </c>
      <c r="F28" s="84">
        <f t="shared" si="2"/>
        <v>1</v>
      </c>
      <c r="G28" s="84">
        <f t="shared" si="2"/>
        <v>2</v>
      </c>
      <c r="H28" s="84">
        <f t="shared" si="2"/>
        <v>2.5</v>
      </c>
      <c r="I28" s="84">
        <f t="shared" si="2"/>
        <v>3</v>
      </c>
      <c r="J28" s="84">
        <f t="shared" si="2"/>
        <v>4</v>
      </c>
      <c r="K28" s="85">
        <f t="shared" si="2"/>
        <v>5</v>
      </c>
    </row>
    <row r="29" spans="2:11" ht="15.75" customHeight="1">
      <c r="B29" s="95" t="s">
        <v>8</v>
      </c>
      <c r="C29" s="74">
        <f aca="true" t="shared" si="3" ref="C29:K29">C20*0.5</f>
        <v>14500</v>
      </c>
      <c r="D29" s="75">
        <f t="shared" si="3"/>
        <v>14500</v>
      </c>
      <c r="E29" s="75">
        <f t="shared" si="3"/>
        <v>14500</v>
      </c>
      <c r="F29" s="75">
        <f t="shared" si="3"/>
        <v>7942.6</v>
      </c>
      <c r="G29" s="87">
        <f t="shared" si="3"/>
        <v>5668.2</v>
      </c>
      <c r="H29" s="87">
        <f t="shared" si="3"/>
        <v>5280</v>
      </c>
      <c r="I29" s="75">
        <f t="shared" si="3"/>
        <v>4650</v>
      </c>
      <c r="J29" s="75">
        <f t="shared" si="3"/>
        <v>3765</v>
      </c>
      <c r="K29" s="76">
        <f t="shared" si="3"/>
        <v>3345</v>
      </c>
    </row>
    <row r="30" spans="2:11" ht="15.75" customHeight="1">
      <c r="B30" s="95" t="s">
        <v>9</v>
      </c>
      <c r="C30" s="74">
        <f aca="true" t="shared" si="4" ref="C30:K30">C21*0.5</f>
        <v>6790</v>
      </c>
      <c r="D30" s="75">
        <f t="shared" si="4"/>
        <v>6790</v>
      </c>
      <c r="E30" s="75">
        <f t="shared" si="4"/>
        <v>6790</v>
      </c>
      <c r="F30" s="75">
        <f t="shared" si="4"/>
        <v>6790</v>
      </c>
      <c r="G30" s="75">
        <f t="shared" si="4"/>
        <v>6790</v>
      </c>
      <c r="H30" s="75">
        <f t="shared" si="4"/>
        <v>6790</v>
      </c>
      <c r="I30" s="75">
        <f t="shared" si="4"/>
        <v>6790</v>
      </c>
      <c r="J30" s="75">
        <f t="shared" si="4"/>
        <v>6790</v>
      </c>
      <c r="K30" s="76">
        <f t="shared" si="4"/>
        <v>6790</v>
      </c>
    </row>
    <row r="31" spans="2:11" ht="15.75" customHeight="1" thickBot="1">
      <c r="B31" s="94" t="s">
        <v>12</v>
      </c>
      <c r="C31" s="77">
        <f aca="true" t="shared" si="5" ref="C31:K31">C22*0.5</f>
        <v>21290</v>
      </c>
      <c r="D31" s="78">
        <f t="shared" si="5"/>
        <v>21290</v>
      </c>
      <c r="E31" s="78">
        <f t="shared" si="5"/>
        <v>21290</v>
      </c>
      <c r="F31" s="78">
        <f t="shared" si="5"/>
        <v>14732.6</v>
      </c>
      <c r="G31" s="86">
        <f t="shared" si="5"/>
        <v>12458.2</v>
      </c>
      <c r="H31" s="86">
        <f t="shared" si="5"/>
        <v>12070</v>
      </c>
      <c r="I31" s="78">
        <f t="shared" si="5"/>
        <v>11440</v>
      </c>
      <c r="J31" s="78">
        <f t="shared" si="5"/>
        <v>10555</v>
      </c>
      <c r="K31" s="79">
        <f t="shared" si="5"/>
        <v>10135</v>
      </c>
    </row>
    <row r="32" spans="2:11" ht="13.5" thickTop="1">
      <c r="B32" s="122" t="s">
        <v>113</v>
      </c>
      <c r="C32" s="120"/>
      <c r="D32" s="120"/>
      <c r="E32" s="120"/>
      <c r="F32" s="120"/>
      <c r="G32" s="121"/>
      <c r="H32" s="121"/>
      <c r="I32" s="120"/>
      <c r="J32" s="120"/>
      <c r="K32" s="120"/>
    </row>
    <row r="33" ht="13.5" thickBot="1"/>
    <row r="34" spans="2:11" ht="30" customHeight="1" thickBot="1" thickTop="1">
      <c r="B34" s="33" t="s">
        <v>115</v>
      </c>
      <c r="C34" s="132" t="s">
        <v>133</v>
      </c>
      <c r="D34" s="133"/>
      <c r="E34" s="133"/>
      <c r="F34" s="133"/>
      <c r="G34" s="133"/>
      <c r="H34" s="133"/>
      <c r="I34" s="133"/>
      <c r="J34" s="133"/>
      <c r="K34" s="134"/>
    </row>
    <row r="35" spans="2:11" ht="15.75" customHeight="1" thickTop="1">
      <c r="B35" s="63" t="s">
        <v>16</v>
      </c>
      <c r="C35" s="80" t="s">
        <v>36</v>
      </c>
      <c r="D35" s="81" t="s">
        <v>39</v>
      </c>
      <c r="E35" s="81" t="s">
        <v>40</v>
      </c>
      <c r="F35" s="81" t="s">
        <v>106</v>
      </c>
      <c r="G35" s="61" t="s">
        <v>109</v>
      </c>
      <c r="H35" s="119">
        <v>11</v>
      </c>
      <c r="I35" s="81" t="s">
        <v>41</v>
      </c>
      <c r="J35" s="81" t="s">
        <v>42</v>
      </c>
      <c r="K35" s="82" t="s">
        <v>105</v>
      </c>
    </row>
    <row r="36" spans="2:11" ht="15.75" customHeight="1">
      <c r="B36" s="96" t="s">
        <v>10</v>
      </c>
      <c r="C36" s="83">
        <v>0.03</v>
      </c>
      <c r="D36" s="84">
        <v>0.1</v>
      </c>
      <c r="E36" s="84">
        <v>0.15</v>
      </c>
      <c r="F36" s="84">
        <v>1</v>
      </c>
      <c r="G36" s="84">
        <v>2</v>
      </c>
      <c r="H36" s="84">
        <v>2.5</v>
      </c>
      <c r="I36" s="84">
        <v>3</v>
      </c>
      <c r="J36" s="84">
        <v>4</v>
      </c>
      <c r="K36" s="85">
        <v>5</v>
      </c>
    </row>
    <row r="37" spans="2:11" ht="15.75" customHeight="1">
      <c r="B37" s="95" t="s">
        <v>8</v>
      </c>
      <c r="C37" s="74">
        <f aca="true" t="shared" si="6" ref="C37:K37">C29*0.65</f>
        <v>9425</v>
      </c>
      <c r="D37" s="75">
        <f t="shared" si="6"/>
        <v>9425</v>
      </c>
      <c r="E37" s="75">
        <f t="shared" si="6"/>
        <v>9425</v>
      </c>
      <c r="F37" s="75">
        <f t="shared" si="6"/>
        <v>5162.6900000000005</v>
      </c>
      <c r="G37" s="87">
        <f t="shared" si="6"/>
        <v>3684.33</v>
      </c>
      <c r="H37" s="87">
        <f t="shared" si="6"/>
        <v>3432</v>
      </c>
      <c r="I37" s="75">
        <f t="shared" si="6"/>
        <v>3022.5</v>
      </c>
      <c r="J37" s="75">
        <f t="shared" si="6"/>
        <v>2447.25</v>
      </c>
      <c r="K37" s="76">
        <f t="shared" si="6"/>
        <v>2174.25</v>
      </c>
    </row>
    <row r="38" spans="2:11" ht="15.75" customHeight="1">
      <c r="B38" s="95" t="s">
        <v>9</v>
      </c>
      <c r="C38" s="74">
        <f aca="true" t="shared" si="7" ref="C38:K38">C30*0.65</f>
        <v>4413.5</v>
      </c>
      <c r="D38" s="75">
        <f t="shared" si="7"/>
        <v>4413.5</v>
      </c>
      <c r="E38" s="75">
        <f t="shared" si="7"/>
        <v>4413.5</v>
      </c>
      <c r="F38" s="75">
        <f t="shared" si="7"/>
        <v>4413.5</v>
      </c>
      <c r="G38" s="75">
        <f t="shared" si="7"/>
        <v>4413.5</v>
      </c>
      <c r="H38" s="75">
        <f t="shared" si="7"/>
        <v>4413.5</v>
      </c>
      <c r="I38" s="75">
        <f t="shared" si="7"/>
        <v>4413.5</v>
      </c>
      <c r="J38" s="75">
        <f t="shared" si="7"/>
        <v>4413.5</v>
      </c>
      <c r="K38" s="76">
        <f t="shared" si="7"/>
        <v>4413.5</v>
      </c>
    </row>
    <row r="39" spans="2:11" ht="15.75" customHeight="1" thickBot="1">
      <c r="B39" s="94" t="s">
        <v>12</v>
      </c>
      <c r="C39" s="77">
        <f aca="true" t="shared" si="8" ref="C39:K39">C31*0.65</f>
        <v>13838.5</v>
      </c>
      <c r="D39" s="78">
        <f t="shared" si="8"/>
        <v>13838.5</v>
      </c>
      <c r="E39" s="78">
        <f t="shared" si="8"/>
        <v>13838.5</v>
      </c>
      <c r="F39" s="78">
        <f t="shared" si="8"/>
        <v>9576.19</v>
      </c>
      <c r="G39" s="86">
        <f t="shared" si="8"/>
        <v>8097.830000000001</v>
      </c>
      <c r="H39" s="86">
        <f t="shared" si="8"/>
        <v>7845.5</v>
      </c>
      <c r="I39" s="78">
        <f t="shared" si="8"/>
        <v>7436</v>
      </c>
      <c r="J39" s="78">
        <f t="shared" si="8"/>
        <v>6860.75</v>
      </c>
      <c r="K39" s="79">
        <f t="shared" si="8"/>
        <v>6587.75</v>
      </c>
    </row>
    <row r="40" ht="13.5" thickTop="1">
      <c r="B40" s="122" t="s">
        <v>116</v>
      </c>
    </row>
  </sheetData>
  <sheetProtection/>
  <mergeCells count="7">
    <mergeCell ref="C34:K34"/>
    <mergeCell ref="C4:K4"/>
    <mergeCell ref="C17:K17"/>
    <mergeCell ref="B1:K1"/>
    <mergeCell ref="B2:K2"/>
    <mergeCell ref="C10:H10"/>
    <mergeCell ref="C26:K2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&amp;L&amp;8File: &amp;F - &amp;A&amp;RPag. &amp;P di &amp;N</oddFooter>
  </headerFooter>
  <ignoredErrors>
    <ignoredError sqref="C14:F14 G14:H14 C22:H2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B2:AB37"/>
  <sheetViews>
    <sheetView workbookViewId="0" topLeftCell="A1">
      <selection activeCell="B2" sqref="B2:X2"/>
    </sheetView>
  </sheetViews>
  <sheetFormatPr defaultColWidth="9.140625" defaultRowHeight="12.75"/>
  <cols>
    <col min="1" max="1" width="1.1484375" style="1" customWidth="1"/>
    <col min="2" max="2" width="5.8515625" style="1" customWidth="1"/>
    <col min="3" max="3" width="6.57421875" style="1" customWidth="1"/>
    <col min="4" max="5" width="7.28125" style="1" customWidth="1"/>
    <col min="6" max="6" width="3.7109375" style="1" customWidth="1"/>
    <col min="7" max="8" width="5.140625" style="1" customWidth="1"/>
    <col min="9" max="9" width="8.7109375" style="1" customWidth="1"/>
    <col min="10" max="10" width="8.57421875" style="1" customWidth="1"/>
    <col min="11" max="11" width="8.28125" style="1" customWidth="1"/>
    <col min="12" max="12" width="5.7109375" style="1" customWidth="1"/>
    <col min="13" max="13" width="7.140625" style="1" customWidth="1"/>
    <col min="14" max="14" width="6.7109375" style="1" customWidth="1"/>
    <col min="15" max="15" width="5.57421875" style="1" customWidth="1"/>
    <col min="16" max="16" width="5.421875" style="1" customWidth="1"/>
    <col min="17" max="17" width="6.00390625" style="4" customWidth="1"/>
    <col min="18" max="18" width="0.85546875" style="1" customWidth="1"/>
    <col min="19" max="19" width="8.8515625" style="1" customWidth="1"/>
    <col min="20" max="20" width="4.57421875" style="1" customWidth="1"/>
    <col min="21" max="21" width="0.85546875" style="1" customWidth="1"/>
    <col min="22" max="23" width="6.7109375" style="1" customWidth="1"/>
    <col min="24" max="24" width="6.7109375" style="4" customWidth="1"/>
    <col min="25" max="16384" width="9.140625" style="1" customWidth="1"/>
  </cols>
  <sheetData>
    <row r="1" ht="5.25" customHeight="1"/>
    <row r="2" spans="2:24" ht="15.75">
      <c r="B2" s="163" t="s">
        <v>143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</row>
    <row r="3" spans="2:24" ht="12.75">
      <c r="B3" s="164" t="s">
        <v>61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</row>
    <row r="4" spans="2:24" ht="6.7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2:24" ht="12.75">
      <c r="B5" s="104" t="s">
        <v>62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V5" s="35"/>
      <c r="W5" s="35"/>
      <c r="X5" s="35"/>
    </row>
    <row r="6" spans="2:24" ht="12.75">
      <c r="B6" s="105" t="s">
        <v>63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V6" s="35"/>
      <c r="W6" s="35"/>
      <c r="X6" s="35"/>
    </row>
    <row r="7" spans="2:24" ht="6.75" customHeight="1">
      <c r="B7" s="104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V7" s="35"/>
      <c r="W7" s="35"/>
      <c r="X7" s="35"/>
    </row>
    <row r="8" spans="2:24" ht="12.75">
      <c r="B8" s="104" t="s">
        <v>64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V8" s="35"/>
      <c r="W8" s="35"/>
      <c r="X8" s="35"/>
    </row>
    <row r="9" spans="2:24" ht="12.75">
      <c r="B9" s="105" t="s">
        <v>65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V9" s="35"/>
      <c r="W9" s="35"/>
      <c r="X9" s="35"/>
    </row>
    <row r="10" spans="2:24" ht="12.75">
      <c r="B10" s="105" t="s">
        <v>85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V10" s="35"/>
      <c r="W10" s="35"/>
      <c r="X10" s="35"/>
    </row>
    <row r="11" ht="12" thickBot="1"/>
    <row r="12" spans="2:24" ht="24.75" customHeight="1" thickTop="1">
      <c r="B12" s="176" t="s">
        <v>16</v>
      </c>
      <c r="C12" s="148" t="s">
        <v>66</v>
      </c>
      <c r="D12" s="159" t="s">
        <v>130</v>
      </c>
      <c r="E12" s="160"/>
      <c r="F12" s="154">
        <v>1936.27</v>
      </c>
      <c r="G12" s="159" t="s">
        <v>45</v>
      </c>
      <c r="H12" s="160"/>
      <c r="I12" s="148" t="s">
        <v>17</v>
      </c>
      <c r="J12" s="148" t="s">
        <v>20</v>
      </c>
      <c r="K12" s="159" t="s">
        <v>18</v>
      </c>
      <c r="L12" s="160"/>
      <c r="M12" s="159" t="s">
        <v>49</v>
      </c>
      <c r="N12" s="160"/>
      <c r="O12" s="159" t="s">
        <v>48</v>
      </c>
      <c r="P12" s="166"/>
      <c r="Q12" s="160"/>
      <c r="S12" s="159" t="s">
        <v>29</v>
      </c>
      <c r="T12" s="181"/>
      <c r="V12" s="159" t="s">
        <v>37</v>
      </c>
      <c r="W12" s="166"/>
      <c r="X12" s="160"/>
    </row>
    <row r="13" spans="2:24" ht="12.75" customHeight="1">
      <c r="B13" s="177"/>
      <c r="C13" s="177"/>
      <c r="D13" s="161"/>
      <c r="E13" s="162"/>
      <c r="F13" s="155"/>
      <c r="G13" s="161"/>
      <c r="H13" s="162"/>
      <c r="I13" s="149"/>
      <c r="J13" s="149"/>
      <c r="K13" s="161"/>
      <c r="L13" s="162"/>
      <c r="M13" s="161"/>
      <c r="N13" s="162"/>
      <c r="O13" s="161"/>
      <c r="P13" s="167"/>
      <c r="Q13" s="162"/>
      <c r="S13" s="182"/>
      <c r="T13" s="183"/>
      <c r="V13" s="161"/>
      <c r="W13" s="167"/>
      <c r="X13" s="162"/>
    </row>
    <row r="14" spans="2:24" ht="12.75" customHeight="1" thickBot="1">
      <c r="B14" s="178"/>
      <c r="C14" s="178"/>
      <c r="D14" s="10" t="s">
        <v>8</v>
      </c>
      <c r="E14" s="11" t="s">
        <v>9</v>
      </c>
      <c r="F14" s="156"/>
      <c r="G14" s="10" t="s">
        <v>8</v>
      </c>
      <c r="H14" s="11" t="s">
        <v>9</v>
      </c>
      <c r="I14" s="150"/>
      <c r="J14" s="150"/>
      <c r="K14" s="10" t="s">
        <v>58</v>
      </c>
      <c r="L14" s="37" t="s">
        <v>1</v>
      </c>
      <c r="M14" s="12" t="s">
        <v>6</v>
      </c>
      <c r="N14" s="9" t="s">
        <v>1</v>
      </c>
      <c r="O14" s="12" t="s">
        <v>8</v>
      </c>
      <c r="P14" s="8" t="s">
        <v>9</v>
      </c>
      <c r="Q14" s="9" t="s">
        <v>12</v>
      </c>
      <c r="S14" s="184"/>
      <c r="T14" s="185"/>
      <c r="V14" s="38" t="s">
        <v>8</v>
      </c>
      <c r="W14" s="39" t="s">
        <v>9</v>
      </c>
      <c r="X14" s="40" t="s">
        <v>12</v>
      </c>
    </row>
    <row r="15" spans="2:28" ht="15" customHeight="1" thickTop="1">
      <c r="B15" s="248" t="s">
        <v>19</v>
      </c>
      <c r="C15" s="197">
        <v>0.25</v>
      </c>
      <c r="D15" s="186">
        <f>30000/2</f>
        <v>15000</v>
      </c>
      <c r="E15" s="189">
        <f>14100/2</f>
        <v>7050</v>
      </c>
      <c r="F15" s="192" t="s">
        <v>2</v>
      </c>
      <c r="G15" s="198">
        <f>D15/$F$12</f>
        <v>7.746853486342298</v>
      </c>
      <c r="H15" s="207">
        <f>E15/$F$12</f>
        <v>3.64102113858088</v>
      </c>
      <c r="I15" s="174">
        <v>1.2</v>
      </c>
      <c r="J15" s="174">
        <v>1</v>
      </c>
      <c r="K15" s="233" t="s">
        <v>67</v>
      </c>
      <c r="L15" s="200">
        <v>1</v>
      </c>
      <c r="M15" s="13" t="s">
        <v>3</v>
      </c>
      <c r="N15" s="14">
        <v>0.8</v>
      </c>
      <c r="O15" s="23">
        <f>$G$15*$I$15*$J$15*$L$15*N15</f>
        <v>7.436979346888606</v>
      </c>
      <c r="P15" s="6">
        <f>$H$15*$I$15*$J$15*$L$15*N15</f>
        <v>3.4953802930376447</v>
      </c>
      <c r="Q15" s="24">
        <f aca="true" t="shared" si="0" ref="Q15:Q26">SUM(O15:P15)</f>
        <v>10.93235963992625</v>
      </c>
      <c r="S15" s="168" t="s">
        <v>117</v>
      </c>
      <c r="T15" s="171">
        <f>(T18*T22-T26)/T26*100</f>
        <v>363.2230833333333</v>
      </c>
      <c r="V15" s="47">
        <f aca="true" t="shared" si="1" ref="V15:V26">O15*(1+$T$15/100)</f>
        <v>34.44980503752059</v>
      </c>
      <c r="W15" s="48">
        <f aca="true" t="shared" si="2" ref="W15:W26">P15*(1+$T$15/100)</f>
        <v>16.19140836763468</v>
      </c>
      <c r="X15" s="49">
        <f aca="true" t="shared" si="3" ref="X15:X26">Q15*(1+$T$15/100)</f>
        <v>50.64121340515527</v>
      </c>
      <c r="Z15" s="103"/>
      <c r="AA15" s="103"/>
      <c r="AB15" s="103"/>
    </row>
    <row r="16" spans="2:28" ht="15" customHeight="1">
      <c r="B16" s="180"/>
      <c r="C16" s="190"/>
      <c r="D16" s="187"/>
      <c r="E16" s="142"/>
      <c r="F16" s="193"/>
      <c r="G16" s="191"/>
      <c r="H16" s="138"/>
      <c r="I16" s="152"/>
      <c r="J16" s="152"/>
      <c r="K16" s="146"/>
      <c r="L16" s="201"/>
      <c r="M16" s="13" t="s">
        <v>4</v>
      </c>
      <c r="N16" s="14">
        <v>0.7</v>
      </c>
      <c r="O16" s="23">
        <f>$G$15*$I$15*$J$15*$L$15*N16</f>
        <v>6.50735692852753</v>
      </c>
      <c r="P16" s="6">
        <f>$H$15*$I$15*$J$15*$L$15*N16</f>
        <v>3.058457756407939</v>
      </c>
      <c r="Q16" s="24">
        <f t="shared" si="0"/>
        <v>9.56581468493547</v>
      </c>
      <c r="S16" s="169"/>
      <c r="T16" s="172"/>
      <c r="V16" s="47">
        <f t="shared" si="1"/>
        <v>30.14357940783052</v>
      </c>
      <c r="W16" s="48">
        <f t="shared" si="2"/>
        <v>14.167482321680344</v>
      </c>
      <c r="X16" s="49">
        <f t="shared" si="3"/>
        <v>44.31106172951086</v>
      </c>
      <c r="Z16" s="103"/>
      <c r="AA16" s="103"/>
      <c r="AB16" s="103"/>
    </row>
    <row r="17" spans="2:28" ht="15" customHeight="1">
      <c r="B17" s="180"/>
      <c r="C17" s="190"/>
      <c r="D17" s="188"/>
      <c r="E17" s="143"/>
      <c r="F17" s="193"/>
      <c r="G17" s="191"/>
      <c r="H17" s="138"/>
      <c r="I17" s="152"/>
      <c r="J17" s="152"/>
      <c r="K17" s="165"/>
      <c r="L17" s="202"/>
      <c r="M17" s="15" t="s">
        <v>5</v>
      </c>
      <c r="N17" s="16">
        <v>0.6</v>
      </c>
      <c r="O17" s="25">
        <f>$G$15*$I$15*$J$15*$L$15*N17</f>
        <v>5.577734510166454</v>
      </c>
      <c r="P17" s="7">
        <f>$H$15*$I$15*$J$15*$L$15*N17</f>
        <v>2.6215352197782336</v>
      </c>
      <c r="Q17" s="26">
        <f t="shared" si="0"/>
        <v>8.199269729944689</v>
      </c>
      <c r="S17" s="170"/>
      <c r="T17" s="173"/>
      <c r="V17" s="50">
        <f t="shared" si="1"/>
        <v>25.837353778140443</v>
      </c>
      <c r="W17" s="51">
        <f t="shared" si="2"/>
        <v>12.14355627572601</v>
      </c>
      <c r="X17" s="52">
        <f t="shared" si="3"/>
        <v>37.98091005386646</v>
      </c>
      <c r="Z17" s="103"/>
      <c r="AA17" s="103"/>
      <c r="AB17" s="103"/>
    </row>
    <row r="18" spans="2:28" ht="15" customHeight="1">
      <c r="B18" s="237" t="s">
        <v>19</v>
      </c>
      <c r="C18" s="190">
        <v>0.25</v>
      </c>
      <c r="D18" s="139">
        <f>30000/2</f>
        <v>15000</v>
      </c>
      <c r="E18" s="141">
        <f>14100/2</f>
        <v>7050</v>
      </c>
      <c r="F18" s="193"/>
      <c r="G18" s="191">
        <f>D18/$F$12</f>
        <v>7.746853486342298</v>
      </c>
      <c r="H18" s="138">
        <f>E18/$F$12</f>
        <v>3.64102113858088</v>
      </c>
      <c r="I18" s="152">
        <v>1.2</v>
      </c>
      <c r="J18" s="152">
        <v>1</v>
      </c>
      <c r="K18" s="234" t="s">
        <v>38</v>
      </c>
      <c r="L18" s="203">
        <v>1.5</v>
      </c>
      <c r="M18" s="17" t="s">
        <v>3</v>
      </c>
      <c r="N18" s="18">
        <v>0.8</v>
      </c>
      <c r="O18" s="21">
        <f>$G$18*$I$18*$J$18*$L$18*N18</f>
        <v>11.155469020332909</v>
      </c>
      <c r="P18" s="5">
        <f>$H$18*$I$18*$J$18*$L$18*N18</f>
        <v>5.243070439556468</v>
      </c>
      <c r="Q18" s="22">
        <f t="shared" si="0"/>
        <v>16.398539459889378</v>
      </c>
      <c r="S18" s="210" t="s">
        <v>119</v>
      </c>
      <c r="T18" s="211">
        <v>7.0363</v>
      </c>
      <c r="V18" s="53">
        <f t="shared" si="1"/>
        <v>51.674707556280886</v>
      </c>
      <c r="W18" s="54">
        <f t="shared" si="2"/>
        <v>24.287112551452022</v>
      </c>
      <c r="X18" s="55">
        <f t="shared" si="3"/>
        <v>75.96182010773292</v>
      </c>
      <c r="Z18" s="103"/>
      <c r="AA18" s="103"/>
      <c r="AB18" s="103"/>
    </row>
    <row r="19" spans="2:28" ht="15" customHeight="1">
      <c r="B19" s="151"/>
      <c r="C19" s="190"/>
      <c r="D19" s="139"/>
      <c r="E19" s="142"/>
      <c r="F19" s="193"/>
      <c r="G19" s="191"/>
      <c r="H19" s="138"/>
      <c r="I19" s="152"/>
      <c r="J19" s="152"/>
      <c r="K19" s="234"/>
      <c r="L19" s="201"/>
      <c r="M19" s="13" t="s">
        <v>4</v>
      </c>
      <c r="N19" s="14">
        <v>0.7</v>
      </c>
      <c r="O19" s="23">
        <f>$G$18*$I$18*$J$18*$L$18*N19</f>
        <v>9.761035392791294</v>
      </c>
      <c r="P19" s="6">
        <f>$H$18*$I$18*$J$18*$L$18*N19</f>
        <v>4.5876866346119085</v>
      </c>
      <c r="Q19" s="24">
        <f t="shared" si="0"/>
        <v>14.348722027403202</v>
      </c>
      <c r="S19" s="169"/>
      <c r="T19" s="212"/>
      <c r="V19" s="47">
        <f t="shared" si="1"/>
        <v>45.21536911174577</v>
      </c>
      <c r="W19" s="48">
        <f t="shared" si="2"/>
        <v>21.251223482520516</v>
      </c>
      <c r="X19" s="49">
        <f t="shared" si="3"/>
        <v>66.46659259426629</v>
      </c>
      <c r="Z19" s="103"/>
      <c r="AA19" s="103"/>
      <c r="AB19" s="103"/>
    </row>
    <row r="20" spans="2:28" ht="15" customHeight="1">
      <c r="B20" s="151"/>
      <c r="C20" s="190"/>
      <c r="D20" s="139"/>
      <c r="E20" s="143"/>
      <c r="F20" s="193"/>
      <c r="G20" s="191"/>
      <c r="H20" s="138"/>
      <c r="I20" s="152"/>
      <c r="J20" s="152"/>
      <c r="K20" s="235"/>
      <c r="L20" s="202"/>
      <c r="M20" s="15" t="s">
        <v>5</v>
      </c>
      <c r="N20" s="16">
        <v>0.6</v>
      </c>
      <c r="O20" s="25">
        <f>$G$18*$I$18*$J$18*$L$18*N20</f>
        <v>8.366601765249682</v>
      </c>
      <c r="P20" s="7">
        <f>$H$18*$I$18*$J$18*$L$18*N20</f>
        <v>3.9323028296673503</v>
      </c>
      <c r="Q20" s="26">
        <f t="shared" si="0"/>
        <v>12.298904594917031</v>
      </c>
      <c r="S20" s="169"/>
      <c r="T20" s="212"/>
      <c r="V20" s="50">
        <f t="shared" si="1"/>
        <v>38.756030667210666</v>
      </c>
      <c r="W20" s="51">
        <f t="shared" si="2"/>
        <v>18.215334413589012</v>
      </c>
      <c r="X20" s="52">
        <f t="shared" si="3"/>
        <v>56.97136508079968</v>
      </c>
      <c r="Z20" s="103"/>
      <c r="AA20" s="103"/>
      <c r="AB20" s="103"/>
    </row>
    <row r="21" spans="2:28" ht="15" customHeight="1">
      <c r="B21" s="249" t="s">
        <v>19</v>
      </c>
      <c r="C21" s="190">
        <v>0.25</v>
      </c>
      <c r="D21" s="139">
        <f>30000/2</f>
        <v>15000</v>
      </c>
      <c r="E21" s="141">
        <f>14100/2</f>
        <v>7050</v>
      </c>
      <c r="F21" s="193"/>
      <c r="G21" s="191">
        <f>D21/$F$12</f>
        <v>7.746853486342298</v>
      </c>
      <c r="H21" s="138">
        <f>E21/$F$12</f>
        <v>3.64102113858088</v>
      </c>
      <c r="I21" s="152">
        <v>1.2</v>
      </c>
      <c r="J21" s="152">
        <v>1</v>
      </c>
      <c r="K21" s="236" t="s">
        <v>59</v>
      </c>
      <c r="L21" s="203">
        <v>1.3</v>
      </c>
      <c r="M21" s="17" t="s">
        <v>3</v>
      </c>
      <c r="N21" s="14">
        <v>0.8</v>
      </c>
      <c r="O21" s="21">
        <f>$G$21*$I$21*$J$21*$L$21*N21</f>
        <v>9.668073150955188</v>
      </c>
      <c r="P21" s="5">
        <f>$H$21*$I$21*$J$21*$L$21*N21</f>
        <v>4.543994380948939</v>
      </c>
      <c r="Q21" s="22">
        <f t="shared" si="0"/>
        <v>14.212067531904125</v>
      </c>
      <c r="S21" s="170"/>
      <c r="T21" s="213"/>
      <c r="V21" s="53">
        <f t="shared" si="1"/>
        <v>44.784746548776766</v>
      </c>
      <c r="W21" s="54">
        <f t="shared" si="2"/>
        <v>21.048830877925084</v>
      </c>
      <c r="X21" s="55">
        <f t="shared" si="3"/>
        <v>65.83357742670185</v>
      </c>
      <c r="Z21" s="103"/>
      <c r="AA21" s="103"/>
      <c r="AB21" s="103"/>
    </row>
    <row r="22" spans="2:28" ht="15" customHeight="1">
      <c r="B22" s="180"/>
      <c r="C22" s="190"/>
      <c r="D22" s="139"/>
      <c r="E22" s="142"/>
      <c r="F22" s="193"/>
      <c r="G22" s="191"/>
      <c r="H22" s="138"/>
      <c r="I22" s="152"/>
      <c r="J22" s="152"/>
      <c r="K22" s="234"/>
      <c r="L22" s="201"/>
      <c r="M22" s="13" t="s">
        <v>4</v>
      </c>
      <c r="N22" s="14">
        <v>0.7</v>
      </c>
      <c r="O22" s="23">
        <f>$G$21*$I$21*$J$21*$L$21*N22</f>
        <v>8.459564007085788</v>
      </c>
      <c r="P22" s="6">
        <f>$H$21*$I$21*$J$21*$L$21*N22</f>
        <v>3.975995083330321</v>
      </c>
      <c r="Q22" s="24">
        <f t="shared" si="0"/>
        <v>12.43555909041611</v>
      </c>
      <c r="S22" s="210" t="s">
        <v>28</v>
      </c>
      <c r="T22" s="214">
        <v>118.5</v>
      </c>
      <c r="V22" s="47">
        <f t="shared" si="1"/>
        <v>39.18665323017967</v>
      </c>
      <c r="W22" s="48">
        <f t="shared" si="2"/>
        <v>18.417727018184447</v>
      </c>
      <c r="X22" s="49">
        <f t="shared" si="3"/>
        <v>57.604380248364116</v>
      </c>
      <c r="Z22" s="103"/>
      <c r="AA22" s="103"/>
      <c r="AB22" s="103"/>
    </row>
    <row r="23" spans="2:28" ht="15" customHeight="1">
      <c r="B23" s="180"/>
      <c r="C23" s="190"/>
      <c r="D23" s="139"/>
      <c r="E23" s="143"/>
      <c r="F23" s="193"/>
      <c r="G23" s="191"/>
      <c r="H23" s="138"/>
      <c r="I23" s="152"/>
      <c r="J23" s="152"/>
      <c r="K23" s="235"/>
      <c r="L23" s="202"/>
      <c r="M23" s="15" t="s">
        <v>5</v>
      </c>
      <c r="N23" s="16">
        <v>0.6</v>
      </c>
      <c r="O23" s="25">
        <f>$G$21*$I$21*$J$21*$L$21*N23</f>
        <v>7.251054863216391</v>
      </c>
      <c r="P23" s="7">
        <f>$H$21*$I$21*$J$21*$L$21*N23</f>
        <v>3.407995785711704</v>
      </c>
      <c r="Q23" s="26">
        <f t="shared" si="0"/>
        <v>10.659050648928094</v>
      </c>
      <c r="S23" s="169"/>
      <c r="T23" s="205"/>
      <c r="V23" s="50">
        <f t="shared" si="1"/>
        <v>33.58855991158258</v>
      </c>
      <c r="W23" s="51">
        <f t="shared" si="2"/>
        <v>15.786623158443811</v>
      </c>
      <c r="X23" s="52">
        <f t="shared" si="3"/>
        <v>49.37518307002639</v>
      </c>
      <c r="Z23" s="103"/>
      <c r="AA23" s="103"/>
      <c r="AB23" s="103"/>
    </row>
    <row r="24" spans="2:28" ht="15" customHeight="1">
      <c r="B24" s="237" t="s">
        <v>19</v>
      </c>
      <c r="C24" s="190">
        <v>0.25</v>
      </c>
      <c r="D24" s="139">
        <f>30000/2</f>
        <v>15000</v>
      </c>
      <c r="E24" s="141">
        <f>14100/2</f>
        <v>7050</v>
      </c>
      <c r="F24" s="193"/>
      <c r="G24" s="191">
        <f>D24/$F$12</f>
        <v>7.746853486342298</v>
      </c>
      <c r="H24" s="138">
        <f>E24/$F$12</f>
        <v>3.64102113858088</v>
      </c>
      <c r="I24" s="152">
        <v>1.2</v>
      </c>
      <c r="J24" s="152">
        <v>1</v>
      </c>
      <c r="K24" s="236" t="s">
        <v>60</v>
      </c>
      <c r="L24" s="203">
        <v>1.1</v>
      </c>
      <c r="M24" s="17" t="s">
        <v>3</v>
      </c>
      <c r="N24" s="14">
        <v>0.8</v>
      </c>
      <c r="O24" s="21">
        <f>$G$24*$I$24*$J$24*$L$24*N24</f>
        <v>8.180677281577466</v>
      </c>
      <c r="P24" s="5">
        <f>$H$24*$I$24*$J$24*$L$24*N24</f>
        <v>3.84491832234141</v>
      </c>
      <c r="Q24" s="22">
        <f t="shared" si="0"/>
        <v>12.025595603918877</v>
      </c>
      <c r="S24" s="169"/>
      <c r="T24" s="205"/>
      <c r="V24" s="53">
        <f t="shared" si="1"/>
        <v>37.894785541272654</v>
      </c>
      <c r="W24" s="54">
        <f t="shared" si="2"/>
        <v>17.81054920439815</v>
      </c>
      <c r="X24" s="55">
        <f t="shared" si="3"/>
        <v>55.705334745670804</v>
      </c>
      <c r="Z24" s="103"/>
      <c r="AA24" s="103"/>
      <c r="AB24" s="103"/>
    </row>
    <row r="25" spans="2:28" ht="15" customHeight="1">
      <c r="B25" s="151"/>
      <c r="C25" s="190"/>
      <c r="D25" s="139"/>
      <c r="E25" s="142"/>
      <c r="F25" s="193"/>
      <c r="G25" s="191"/>
      <c r="H25" s="138"/>
      <c r="I25" s="152"/>
      <c r="J25" s="152"/>
      <c r="K25" s="234"/>
      <c r="L25" s="201"/>
      <c r="M25" s="13" t="s">
        <v>4</v>
      </c>
      <c r="N25" s="14">
        <v>0.7</v>
      </c>
      <c r="O25" s="23">
        <f>$G$24*$I$24*$J$24*$L$24*N25</f>
        <v>7.158092621380282</v>
      </c>
      <c r="P25" s="6">
        <f>$H$24*$I$24*$J$24*$L$24*N25</f>
        <v>3.364303532048733</v>
      </c>
      <c r="Q25" s="24">
        <f t="shared" si="0"/>
        <v>10.522396153429016</v>
      </c>
      <c r="S25" s="170"/>
      <c r="T25" s="215"/>
      <c r="V25" s="47">
        <f t="shared" si="1"/>
        <v>33.157937348613565</v>
      </c>
      <c r="W25" s="48">
        <f t="shared" si="2"/>
        <v>15.584230553848379</v>
      </c>
      <c r="X25" s="49">
        <f t="shared" si="3"/>
        <v>48.742167902461944</v>
      </c>
      <c r="Z25" s="103"/>
      <c r="AA25" s="103"/>
      <c r="AB25" s="103"/>
    </row>
    <row r="26" spans="2:28" ht="15" customHeight="1">
      <c r="B26" s="151"/>
      <c r="C26" s="190"/>
      <c r="D26" s="139"/>
      <c r="E26" s="143"/>
      <c r="F26" s="193"/>
      <c r="G26" s="191"/>
      <c r="H26" s="138"/>
      <c r="I26" s="152"/>
      <c r="J26" s="152"/>
      <c r="K26" s="235"/>
      <c r="L26" s="202"/>
      <c r="M26" s="15" t="s">
        <v>5</v>
      </c>
      <c r="N26" s="16">
        <v>0.6</v>
      </c>
      <c r="O26" s="25">
        <f>$G$24*$I$24*$J$24*$L$24*N26</f>
        <v>6.1355079611831</v>
      </c>
      <c r="P26" s="7">
        <f>$H$24*$I$24*$J$24*$L$24*N26</f>
        <v>2.8836887417560573</v>
      </c>
      <c r="Q26" s="26">
        <f t="shared" si="0"/>
        <v>9.019196702939157</v>
      </c>
      <c r="S26" s="169" t="s">
        <v>118</v>
      </c>
      <c r="T26" s="205">
        <v>180</v>
      </c>
      <c r="V26" s="50">
        <f t="shared" si="1"/>
        <v>28.421089155954487</v>
      </c>
      <c r="W26" s="51">
        <f t="shared" si="2"/>
        <v>13.35791190329861</v>
      </c>
      <c r="X26" s="52">
        <f t="shared" si="3"/>
        <v>41.7790010592531</v>
      </c>
      <c r="Z26" s="103"/>
      <c r="AA26" s="103"/>
      <c r="AB26" s="103"/>
    </row>
    <row r="27" spans="2:28" ht="15" customHeight="1">
      <c r="B27" s="237"/>
      <c r="C27" s="190"/>
      <c r="D27" s="139"/>
      <c r="E27" s="141"/>
      <c r="F27" s="193"/>
      <c r="G27" s="191"/>
      <c r="H27" s="138"/>
      <c r="I27" s="157"/>
      <c r="J27" s="152"/>
      <c r="K27" s="145"/>
      <c r="L27" s="203"/>
      <c r="M27" s="17"/>
      <c r="N27" s="18"/>
      <c r="O27" s="21"/>
      <c r="P27" s="5"/>
      <c r="Q27" s="22"/>
      <c r="S27" s="169"/>
      <c r="T27" s="205"/>
      <c r="V27" s="53"/>
      <c r="W27" s="54"/>
      <c r="X27" s="55"/>
      <c r="Z27" s="103"/>
      <c r="AA27" s="103"/>
      <c r="AB27" s="103"/>
    </row>
    <row r="28" spans="2:28" ht="15" customHeight="1">
      <c r="B28" s="151"/>
      <c r="C28" s="190"/>
      <c r="D28" s="139"/>
      <c r="E28" s="142"/>
      <c r="F28" s="193"/>
      <c r="G28" s="191"/>
      <c r="H28" s="138"/>
      <c r="I28" s="157"/>
      <c r="J28" s="152"/>
      <c r="K28" s="146"/>
      <c r="L28" s="201"/>
      <c r="M28" s="13"/>
      <c r="N28" s="14"/>
      <c r="O28" s="23"/>
      <c r="P28" s="6"/>
      <c r="Q28" s="24"/>
      <c r="S28" s="169"/>
      <c r="T28" s="205"/>
      <c r="V28" s="47"/>
      <c r="W28" s="48"/>
      <c r="X28" s="49"/>
      <c r="Z28" s="103"/>
      <c r="AA28" s="103"/>
      <c r="AB28" s="103"/>
    </row>
    <row r="29" spans="2:28" ht="15" customHeight="1" thickBot="1">
      <c r="B29" s="175"/>
      <c r="C29" s="195"/>
      <c r="D29" s="140"/>
      <c r="E29" s="144"/>
      <c r="F29" s="194"/>
      <c r="G29" s="196"/>
      <c r="H29" s="131"/>
      <c r="I29" s="208"/>
      <c r="J29" s="153"/>
      <c r="K29" s="147"/>
      <c r="L29" s="209"/>
      <c r="M29" s="19"/>
      <c r="N29" s="20"/>
      <c r="O29" s="27"/>
      <c r="P29" s="28"/>
      <c r="Q29" s="29"/>
      <c r="S29" s="204"/>
      <c r="T29" s="206"/>
      <c r="V29" s="56"/>
      <c r="W29" s="57"/>
      <c r="X29" s="58"/>
      <c r="Z29" s="103"/>
      <c r="AA29" s="103"/>
      <c r="AB29" s="103"/>
    </row>
    <row r="30" spans="15:22" ht="12" thickTop="1">
      <c r="O30" s="2"/>
      <c r="V30" s="2"/>
    </row>
    <row r="31" spans="2:22" ht="11.25">
      <c r="B31" s="30" t="s">
        <v>83</v>
      </c>
      <c r="O31" s="2"/>
      <c r="V31" s="2"/>
    </row>
    <row r="32" spans="2:22" ht="11.25">
      <c r="B32" s="30" t="s">
        <v>84</v>
      </c>
      <c r="O32" s="2"/>
      <c r="V32" s="2"/>
    </row>
    <row r="33" spans="3:22" ht="11.25">
      <c r="C33" s="106"/>
      <c r="D33" s="106"/>
      <c r="E33" s="106"/>
      <c r="F33" s="106"/>
      <c r="V33" s="2"/>
    </row>
    <row r="34" spans="2:23" ht="11.25">
      <c r="B34" s="106" t="s">
        <v>70</v>
      </c>
      <c r="O34" s="30" t="s">
        <v>7</v>
      </c>
      <c r="W34" s="31"/>
    </row>
    <row r="35" spans="2:23" ht="11.25">
      <c r="B35" s="34" t="s">
        <v>71</v>
      </c>
      <c r="F35" s="1" t="s">
        <v>74</v>
      </c>
      <c r="O35" s="107" t="s">
        <v>77</v>
      </c>
      <c r="P35" s="31"/>
      <c r="W35" s="31"/>
    </row>
    <row r="36" spans="2:23" ht="11.25">
      <c r="B36" s="34" t="s">
        <v>72</v>
      </c>
      <c r="F36" s="1" t="s">
        <v>75</v>
      </c>
      <c r="O36" s="1" t="s">
        <v>78</v>
      </c>
      <c r="P36" s="31"/>
      <c r="W36" s="31"/>
    </row>
    <row r="37" spans="2:23" ht="11.25">
      <c r="B37" s="34" t="s">
        <v>73</v>
      </c>
      <c r="F37" s="1" t="s">
        <v>76</v>
      </c>
      <c r="O37" s="1" t="s">
        <v>79</v>
      </c>
      <c r="P37" s="31"/>
      <c r="W37" s="31"/>
    </row>
  </sheetData>
  <sheetProtection/>
  <mergeCells count="73">
    <mergeCell ref="H27:H29"/>
    <mergeCell ref="D24:D26"/>
    <mergeCell ref="D27:D29"/>
    <mergeCell ref="E21:E23"/>
    <mergeCell ref="E24:E26"/>
    <mergeCell ref="E27:E29"/>
    <mergeCell ref="K27:K29"/>
    <mergeCell ref="J12:J14"/>
    <mergeCell ref="B24:B26"/>
    <mergeCell ref="J27:J29"/>
    <mergeCell ref="F12:F14"/>
    <mergeCell ref="H24:H26"/>
    <mergeCell ref="I24:I26"/>
    <mergeCell ref="I15:I17"/>
    <mergeCell ref="J24:J26"/>
    <mergeCell ref="G12:H13"/>
    <mergeCell ref="B2:X2"/>
    <mergeCell ref="B3:X3"/>
    <mergeCell ref="K21:K23"/>
    <mergeCell ref="V12:X13"/>
    <mergeCell ref="S15:S17"/>
    <mergeCell ref="T15:T17"/>
    <mergeCell ref="J15:J17"/>
    <mergeCell ref="M12:N13"/>
    <mergeCell ref="O12:Q13"/>
    <mergeCell ref="S12:T14"/>
    <mergeCell ref="B27:B29"/>
    <mergeCell ref="B12:B14"/>
    <mergeCell ref="B15:B17"/>
    <mergeCell ref="B18:B20"/>
    <mergeCell ref="B21:B23"/>
    <mergeCell ref="J18:J20"/>
    <mergeCell ref="J21:J23"/>
    <mergeCell ref="D12:E13"/>
    <mergeCell ref="D15:D17"/>
    <mergeCell ref="D18:D20"/>
    <mergeCell ref="E15:E17"/>
    <mergeCell ref="H18:H20"/>
    <mergeCell ref="I18:I20"/>
    <mergeCell ref="E18:E20"/>
    <mergeCell ref="C21:C23"/>
    <mergeCell ref="G21:G23"/>
    <mergeCell ref="F15:F29"/>
    <mergeCell ref="D21:D23"/>
    <mergeCell ref="C27:C29"/>
    <mergeCell ref="G27:G29"/>
    <mergeCell ref="C24:C26"/>
    <mergeCell ref="G24:G26"/>
    <mergeCell ref="C18:C20"/>
    <mergeCell ref="G18:G20"/>
    <mergeCell ref="C12:C14"/>
    <mergeCell ref="I12:I14"/>
    <mergeCell ref="C15:C17"/>
    <mergeCell ref="G15:G17"/>
    <mergeCell ref="K12:L13"/>
    <mergeCell ref="K15:K17"/>
    <mergeCell ref="K18:K20"/>
    <mergeCell ref="L15:L17"/>
    <mergeCell ref="L18:L20"/>
    <mergeCell ref="S26:S29"/>
    <mergeCell ref="T26:T29"/>
    <mergeCell ref="H15:H17"/>
    <mergeCell ref="I27:I29"/>
    <mergeCell ref="L21:L23"/>
    <mergeCell ref="L24:L26"/>
    <mergeCell ref="L27:L29"/>
    <mergeCell ref="H21:H23"/>
    <mergeCell ref="I21:I23"/>
    <mergeCell ref="K24:K26"/>
    <mergeCell ref="S18:S21"/>
    <mergeCell ref="T18:T21"/>
    <mergeCell ref="S22:S25"/>
    <mergeCell ref="T22:T25"/>
  </mergeCells>
  <printOptions/>
  <pageMargins left="0.47" right="0.2" top="0.91" bottom="0.62" header="0.54" footer="0.34"/>
  <pageSetup horizontalDpi="300" verticalDpi="300" orientation="landscape" paperSize="9" r:id="rId1"/>
  <headerFooter alignWithMargins="0">
    <oddHeader>&amp;R
</oddHeader>
    <oddFooter>&amp;L&amp;8File: &amp;F - &amp;A&amp;RPag. &amp;P di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AB35"/>
  <sheetViews>
    <sheetView workbookViewId="0" topLeftCell="A1">
      <selection activeCell="B2" sqref="B2:X2"/>
    </sheetView>
  </sheetViews>
  <sheetFormatPr defaultColWidth="9.140625" defaultRowHeight="12.75"/>
  <cols>
    <col min="1" max="1" width="1.1484375" style="1" customWidth="1"/>
    <col min="2" max="2" width="5.8515625" style="1" customWidth="1"/>
    <col min="3" max="3" width="6.57421875" style="1" customWidth="1"/>
    <col min="4" max="4" width="6.28125" style="1" customWidth="1"/>
    <col min="5" max="5" width="6.00390625" style="1" customWidth="1"/>
    <col min="6" max="6" width="3.7109375" style="1" customWidth="1"/>
    <col min="7" max="8" width="5.140625" style="1" customWidth="1"/>
    <col min="9" max="9" width="8.7109375" style="1" customWidth="1"/>
    <col min="10" max="10" width="8.57421875" style="1" customWidth="1"/>
    <col min="11" max="11" width="8.421875" style="1" customWidth="1"/>
    <col min="12" max="12" width="5.8515625" style="1" customWidth="1"/>
    <col min="13" max="13" width="7.140625" style="1" customWidth="1"/>
    <col min="14" max="14" width="6.7109375" style="1" customWidth="1"/>
    <col min="15" max="15" width="5.57421875" style="1" customWidth="1"/>
    <col min="16" max="16" width="5.421875" style="1" customWidth="1"/>
    <col min="17" max="17" width="6.00390625" style="4" customWidth="1"/>
    <col min="18" max="18" width="0.85546875" style="1" customWidth="1"/>
    <col min="19" max="19" width="9.140625" style="1" customWidth="1"/>
    <col min="20" max="20" width="4.57421875" style="1" customWidth="1"/>
    <col min="21" max="21" width="0.85546875" style="1" customWidth="1"/>
    <col min="22" max="23" width="6.7109375" style="1" customWidth="1"/>
    <col min="24" max="24" width="6.7109375" style="4" customWidth="1"/>
    <col min="25" max="16384" width="9.140625" style="1" customWidth="1"/>
  </cols>
  <sheetData>
    <row r="1" ht="5.25" customHeight="1"/>
    <row r="2" spans="2:24" ht="15.75">
      <c r="B2" s="163" t="s">
        <v>144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</row>
    <row r="3" spans="2:24" ht="12.75">
      <c r="B3" s="164" t="s">
        <v>87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</row>
    <row r="4" spans="2:24" ht="12.7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2:24" ht="12.7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2:24" ht="12.75">
      <c r="B6" s="105" t="s">
        <v>88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V6" s="35"/>
      <c r="W6" s="35"/>
      <c r="X6" s="35"/>
    </row>
    <row r="7" ht="12.75">
      <c r="B7" s="105" t="s">
        <v>91</v>
      </c>
    </row>
    <row r="8" ht="13.5" thickBot="1">
      <c r="B8" s="105"/>
    </row>
    <row r="9" spans="2:24" ht="24.75" customHeight="1" thickTop="1">
      <c r="B9" s="176" t="s">
        <v>16</v>
      </c>
      <c r="C9" s="148" t="s">
        <v>66</v>
      </c>
      <c r="D9" s="159" t="s">
        <v>86</v>
      </c>
      <c r="E9" s="160"/>
      <c r="F9" s="154">
        <v>1936.27</v>
      </c>
      <c r="G9" s="159" t="s">
        <v>45</v>
      </c>
      <c r="H9" s="160"/>
      <c r="I9" s="148" t="s">
        <v>17</v>
      </c>
      <c r="J9" s="148" t="s">
        <v>20</v>
      </c>
      <c r="K9" s="159" t="s">
        <v>18</v>
      </c>
      <c r="L9" s="160"/>
      <c r="M9" s="159" t="s">
        <v>49</v>
      </c>
      <c r="N9" s="160"/>
      <c r="O9" s="159" t="s">
        <v>48</v>
      </c>
      <c r="P9" s="166"/>
      <c r="Q9" s="160"/>
      <c r="S9" s="159" t="s">
        <v>29</v>
      </c>
      <c r="T9" s="181"/>
      <c r="V9" s="159" t="s">
        <v>37</v>
      </c>
      <c r="W9" s="166"/>
      <c r="X9" s="160"/>
    </row>
    <row r="10" spans="2:24" ht="12.75" customHeight="1">
      <c r="B10" s="177"/>
      <c r="C10" s="177"/>
      <c r="D10" s="161"/>
      <c r="E10" s="162"/>
      <c r="F10" s="155"/>
      <c r="G10" s="161"/>
      <c r="H10" s="162"/>
      <c r="I10" s="149"/>
      <c r="J10" s="149"/>
      <c r="K10" s="161"/>
      <c r="L10" s="162"/>
      <c r="M10" s="161"/>
      <c r="N10" s="162"/>
      <c r="O10" s="161"/>
      <c r="P10" s="167"/>
      <c r="Q10" s="162"/>
      <c r="S10" s="182"/>
      <c r="T10" s="183"/>
      <c r="V10" s="161"/>
      <c r="W10" s="167"/>
      <c r="X10" s="162"/>
    </row>
    <row r="11" spans="2:24" ht="12.75" customHeight="1" thickBot="1">
      <c r="B11" s="178"/>
      <c r="C11" s="178"/>
      <c r="D11" s="10" t="s">
        <v>8</v>
      </c>
      <c r="E11" s="11" t="s">
        <v>9</v>
      </c>
      <c r="F11" s="156"/>
      <c r="G11" s="10" t="s">
        <v>8</v>
      </c>
      <c r="H11" s="11" t="s">
        <v>9</v>
      </c>
      <c r="I11" s="150"/>
      <c r="J11" s="150"/>
      <c r="K11" s="10" t="s">
        <v>58</v>
      </c>
      <c r="L11" s="37" t="s">
        <v>1</v>
      </c>
      <c r="M11" s="12" t="s">
        <v>6</v>
      </c>
      <c r="N11" s="9" t="s">
        <v>1</v>
      </c>
      <c r="O11" s="12" t="s">
        <v>8</v>
      </c>
      <c r="P11" s="8" t="s">
        <v>9</v>
      </c>
      <c r="Q11" s="9" t="s">
        <v>12</v>
      </c>
      <c r="S11" s="184"/>
      <c r="T11" s="185"/>
      <c r="V11" s="38" t="s">
        <v>8</v>
      </c>
      <c r="W11" s="39" t="s">
        <v>9</v>
      </c>
      <c r="X11" s="40" t="s">
        <v>12</v>
      </c>
    </row>
    <row r="12" spans="2:28" ht="15" customHeight="1" thickTop="1">
      <c r="B12" s="248" t="s">
        <v>19</v>
      </c>
      <c r="C12" s="197">
        <v>0.25</v>
      </c>
      <c r="D12" s="186">
        <v>29000</v>
      </c>
      <c r="E12" s="189">
        <v>13580</v>
      </c>
      <c r="F12" s="192" t="s">
        <v>2</v>
      </c>
      <c r="G12" s="198">
        <f>D12/$F$9</f>
        <v>14.977250073595108</v>
      </c>
      <c r="H12" s="207">
        <f>E12/$F$9</f>
        <v>7.013484689635226</v>
      </c>
      <c r="I12" s="158">
        <v>1.15</v>
      </c>
      <c r="J12" s="174">
        <v>1</v>
      </c>
      <c r="K12" s="233" t="s">
        <v>67</v>
      </c>
      <c r="L12" s="200">
        <v>1</v>
      </c>
      <c r="M12" s="13" t="s">
        <v>3</v>
      </c>
      <c r="N12" s="14">
        <v>0.8</v>
      </c>
      <c r="O12" s="23">
        <f>$G$12*$I$12*$J$12*$L$12*N12</f>
        <v>13.7790700677075</v>
      </c>
      <c r="P12" s="6">
        <f>$H$12*$I$12*$J$12*$L$12*N12</f>
        <v>6.452405914464407</v>
      </c>
      <c r="Q12" s="24">
        <f aca="true" t="shared" si="0" ref="Q12:Q23">SUM(O12:P12)</f>
        <v>20.231475982171908</v>
      </c>
      <c r="S12" s="168" t="s">
        <v>117</v>
      </c>
      <c r="T12" s="171">
        <f>(T15*T19-T23)/T23*100</f>
        <v>363.2230833333333</v>
      </c>
      <c r="V12" s="47">
        <f aca="true" t="shared" si="1" ref="V12:V23">O12*(1+$T$12/100)</f>
        <v>63.8278332222951</v>
      </c>
      <c r="W12" s="48">
        <f aca="true" t="shared" si="2" ref="W12:W23">P12*(1+$T$12/100)</f>
        <v>29.889033626164387</v>
      </c>
      <c r="X12" s="49">
        <f aca="true" t="shared" si="3" ref="X12:X23">Q12*(1+$T$12/100)</f>
        <v>93.71686684845949</v>
      </c>
      <c r="Z12" s="103"/>
      <c r="AA12" s="103"/>
      <c r="AB12" s="103"/>
    </row>
    <row r="13" spans="2:28" ht="15" customHeight="1">
      <c r="B13" s="180"/>
      <c r="C13" s="190"/>
      <c r="D13" s="187"/>
      <c r="E13" s="142"/>
      <c r="F13" s="193"/>
      <c r="G13" s="191"/>
      <c r="H13" s="138"/>
      <c r="I13" s="157"/>
      <c r="J13" s="152"/>
      <c r="K13" s="146"/>
      <c r="L13" s="201"/>
      <c r="M13" s="13" t="s">
        <v>4</v>
      </c>
      <c r="N13" s="14">
        <v>0.7</v>
      </c>
      <c r="O13" s="23">
        <f>$G$12*$I$12*$J$12*$L$12*N13</f>
        <v>12.05668630924406</v>
      </c>
      <c r="P13" s="6">
        <f>$H$12*$I$12*$J$12*$L$12*N13</f>
        <v>5.645855175156356</v>
      </c>
      <c r="Q13" s="24">
        <f t="shared" si="0"/>
        <v>17.702541484400417</v>
      </c>
      <c r="S13" s="169"/>
      <c r="T13" s="172"/>
      <c r="V13" s="47">
        <f t="shared" si="1"/>
        <v>55.8493540695082</v>
      </c>
      <c r="W13" s="48">
        <f t="shared" si="2"/>
        <v>26.152904422893837</v>
      </c>
      <c r="X13" s="49">
        <f t="shared" si="3"/>
        <v>82.00225849240204</v>
      </c>
      <c r="Z13" s="103"/>
      <c r="AA13" s="103"/>
      <c r="AB13" s="103"/>
    </row>
    <row r="14" spans="2:28" ht="15" customHeight="1">
      <c r="B14" s="180"/>
      <c r="C14" s="190"/>
      <c r="D14" s="188"/>
      <c r="E14" s="143"/>
      <c r="F14" s="193"/>
      <c r="G14" s="191"/>
      <c r="H14" s="138"/>
      <c r="I14" s="157"/>
      <c r="J14" s="152"/>
      <c r="K14" s="165"/>
      <c r="L14" s="202"/>
      <c r="M14" s="15" t="s">
        <v>5</v>
      </c>
      <c r="N14" s="16">
        <v>0.6</v>
      </c>
      <c r="O14" s="25">
        <f>$G$12*$I$12*$J$12*$L$12*N14</f>
        <v>10.334302550780624</v>
      </c>
      <c r="P14" s="7">
        <f>$H$12*$I$12*$J$12*$L$12*N14</f>
        <v>4.839304435848305</v>
      </c>
      <c r="Q14" s="26">
        <f t="shared" si="0"/>
        <v>15.17360698662893</v>
      </c>
      <c r="S14" s="170"/>
      <c r="T14" s="173"/>
      <c r="V14" s="50">
        <f t="shared" si="1"/>
        <v>47.87087491672132</v>
      </c>
      <c r="W14" s="51">
        <f t="shared" si="2"/>
        <v>22.41677521962329</v>
      </c>
      <c r="X14" s="52">
        <f t="shared" si="3"/>
        <v>70.28765013634461</v>
      </c>
      <c r="Z14" s="103"/>
      <c r="AA14" s="103"/>
      <c r="AB14" s="103"/>
    </row>
    <row r="15" spans="2:28" ht="15" customHeight="1">
      <c r="B15" s="237" t="s">
        <v>19</v>
      </c>
      <c r="C15" s="190">
        <v>0.25</v>
      </c>
      <c r="D15" s="139">
        <v>29000</v>
      </c>
      <c r="E15" s="141">
        <v>13580</v>
      </c>
      <c r="F15" s="193"/>
      <c r="G15" s="191">
        <f>D15/$F$9</f>
        <v>14.977250073595108</v>
      </c>
      <c r="H15" s="138">
        <f>E15/$F$9</f>
        <v>7.013484689635226</v>
      </c>
      <c r="I15" s="157">
        <v>1.15</v>
      </c>
      <c r="J15" s="152">
        <v>1</v>
      </c>
      <c r="K15" s="234" t="s">
        <v>38</v>
      </c>
      <c r="L15" s="203">
        <v>1.5</v>
      </c>
      <c r="M15" s="17" t="s">
        <v>3</v>
      </c>
      <c r="N15" s="18">
        <v>0.8</v>
      </c>
      <c r="O15" s="21">
        <f>$G$15*$I$15*$J$15*$L$15*N15</f>
        <v>20.66860510156125</v>
      </c>
      <c r="P15" s="5">
        <f>$H$15*$I$15*$J$15*$L$15*N15</f>
        <v>9.67860887169661</v>
      </c>
      <c r="Q15" s="22">
        <f t="shared" si="0"/>
        <v>30.347213973257862</v>
      </c>
      <c r="S15" s="210" t="s">
        <v>119</v>
      </c>
      <c r="T15" s="211">
        <v>7.0363</v>
      </c>
      <c r="V15" s="53">
        <f t="shared" si="1"/>
        <v>95.74174983344265</v>
      </c>
      <c r="W15" s="54">
        <f t="shared" si="2"/>
        <v>44.83355043924658</v>
      </c>
      <c r="X15" s="55">
        <f t="shared" si="3"/>
        <v>140.57530027268922</v>
      </c>
      <c r="Z15" s="103"/>
      <c r="AA15" s="103"/>
      <c r="AB15" s="103"/>
    </row>
    <row r="16" spans="2:28" ht="15" customHeight="1">
      <c r="B16" s="151"/>
      <c r="C16" s="190"/>
      <c r="D16" s="139"/>
      <c r="E16" s="142"/>
      <c r="F16" s="193"/>
      <c r="G16" s="191"/>
      <c r="H16" s="138"/>
      <c r="I16" s="157"/>
      <c r="J16" s="152"/>
      <c r="K16" s="234"/>
      <c r="L16" s="201"/>
      <c r="M16" s="13" t="s">
        <v>4</v>
      </c>
      <c r="N16" s="14">
        <v>0.7</v>
      </c>
      <c r="O16" s="23">
        <f>$G$15*$I$15*$J$15*$L$15*N16</f>
        <v>18.085029463866093</v>
      </c>
      <c r="P16" s="6">
        <f>$H$15*$I$15*$J$15*$L$15*N16</f>
        <v>8.468782762734534</v>
      </c>
      <c r="Q16" s="24">
        <f t="shared" si="0"/>
        <v>26.553812226600627</v>
      </c>
      <c r="S16" s="169"/>
      <c r="T16" s="212"/>
      <c r="V16" s="47">
        <f t="shared" si="1"/>
        <v>83.7740311042623</v>
      </c>
      <c r="W16" s="48">
        <f t="shared" si="2"/>
        <v>39.22935663434075</v>
      </c>
      <c r="X16" s="49">
        <f t="shared" si="3"/>
        <v>123.00338773860307</v>
      </c>
      <c r="Z16" s="103"/>
      <c r="AA16" s="103"/>
      <c r="AB16" s="103"/>
    </row>
    <row r="17" spans="2:28" ht="15" customHeight="1">
      <c r="B17" s="151"/>
      <c r="C17" s="190"/>
      <c r="D17" s="139"/>
      <c r="E17" s="143"/>
      <c r="F17" s="193"/>
      <c r="G17" s="191"/>
      <c r="H17" s="138"/>
      <c r="I17" s="157"/>
      <c r="J17" s="152"/>
      <c r="K17" s="235"/>
      <c r="L17" s="202"/>
      <c r="M17" s="15" t="s">
        <v>5</v>
      </c>
      <c r="N17" s="16">
        <v>0.6</v>
      </c>
      <c r="O17" s="25">
        <f>$G$15*$I$15*$J$15*$L$15*N17</f>
        <v>15.501453826170936</v>
      </c>
      <c r="P17" s="7">
        <f>$H$15*$I$15*$J$15*$L$15*N17</f>
        <v>7.258956653772458</v>
      </c>
      <c r="Q17" s="26">
        <f t="shared" si="0"/>
        <v>22.760410479943396</v>
      </c>
      <c r="S17" s="169"/>
      <c r="T17" s="212"/>
      <c r="V17" s="50">
        <f t="shared" si="1"/>
        <v>71.80631237508197</v>
      </c>
      <c r="W17" s="51">
        <f t="shared" si="2"/>
        <v>33.625162829434935</v>
      </c>
      <c r="X17" s="52">
        <f t="shared" si="3"/>
        <v>105.43147520451691</v>
      </c>
      <c r="Z17" s="103"/>
      <c r="AA17" s="103"/>
      <c r="AB17" s="103"/>
    </row>
    <row r="18" spans="2:28" ht="15" customHeight="1">
      <c r="B18" s="249" t="s">
        <v>19</v>
      </c>
      <c r="C18" s="190">
        <v>0.25</v>
      </c>
      <c r="D18" s="139">
        <v>29000</v>
      </c>
      <c r="E18" s="141">
        <v>13580</v>
      </c>
      <c r="F18" s="193"/>
      <c r="G18" s="191">
        <f>D18/$F$9</f>
        <v>14.977250073595108</v>
      </c>
      <c r="H18" s="138">
        <f>E18/$F$9</f>
        <v>7.013484689635226</v>
      </c>
      <c r="I18" s="157">
        <v>1.15</v>
      </c>
      <c r="J18" s="152">
        <v>1</v>
      </c>
      <c r="K18" s="236" t="s">
        <v>59</v>
      </c>
      <c r="L18" s="203">
        <v>1.3</v>
      </c>
      <c r="M18" s="17" t="s">
        <v>3</v>
      </c>
      <c r="N18" s="14">
        <v>0.8</v>
      </c>
      <c r="O18" s="21">
        <f>$G$18*$I$18*$J$18*$L$18*N18</f>
        <v>17.912791088019752</v>
      </c>
      <c r="P18" s="5">
        <f>$H$18*$I$18*$J$18*$L$18*N18</f>
        <v>8.38812768880373</v>
      </c>
      <c r="Q18" s="22">
        <f t="shared" si="0"/>
        <v>26.30091877682348</v>
      </c>
      <c r="S18" s="170"/>
      <c r="T18" s="213"/>
      <c r="V18" s="53">
        <f t="shared" si="1"/>
        <v>82.97618318898364</v>
      </c>
      <c r="W18" s="54">
        <f t="shared" si="2"/>
        <v>38.855743714013705</v>
      </c>
      <c r="X18" s="55">
        <f t="shared" si="3"/>
        <v>121.83192690299732</v>
      </c>
      <c r="Z18" s="103"/>
      <c r="AA18" s="103"/>
      <c r="AB18" s="103"/>
    </row>
    <row r="19" spans="2:28" ht="15" customHeight="1">
      <c r="B19" s="180"/>
      <c r="C19" s="190"/>
      <c r="D19" s="139"/>
      <c r="E19" s="142"/>
      <c r="F19" s="193"/>
      <c r="G19" s="191"/>
      <c r="H19" s="138"/>
      <c r="I19" s="157"/>
      <c r="J19" s="152"/>
      <c r="K19" s="234"/>
      <c r="L19" s="201"/>
      <c r="M19" s="13" t="s">
        <v>4</v>
      </c>
      <c r="N19" s="14">
        <v>0.7</v>
      </c>
      <c r="O19" s="23">
        <f>$G$18*$I$18*$J$18*$L$18*N19</f>
        <v>15.67369220201728</v>
      </c>
      <c r="P19" s="6">
        <f>$H$18*$I$18*$J$18*$L$18*N19</f>
        <v>7.339611727703263</v>
      </c>
      <c r="Q19" s="24">
        <f t="shared" si="0"/>
        <v>23.013303929720543</v>
      </c>
      <c r="S19" s="210" t="s">
        <v>28</v>
      </c>
      <c r="T19" s="214">
        <v>118.5</v>
      </c>
      <c r="V19" s="47">
        <f t="shared" si="1"/>
        <v>72.60416029036067</v>
      </c>
      <c r="W19" s="48">
        <f t="shared" si="2"/>
        <v>33.99877574976199</v>
      </c>
      <c r="X19" s="49">
        <f t="shared" si="3"/>
        <v>106.60293604012266</v>
      </c>
      <c r="Z19" s="103"/>
      <c r="AA19" s="103"/>
      <c r="AB19" s="103"/>
    </row>
    <row r="20" spans="2:28" ht="15" customHeight="1">
      <c r="B20" s="180"/>
      <c r="C20" s="190"/>
      <c r="D20" s="139"/>
      <c r="E20" s="143"/>
      <c r="F20" s="193"/>
      <c r="G20" s="191"/>
      <c r="H20" s="138"/>
      <c r="I20" s="157"/>
      <c r="J20" s="152"/>
      <c r="K20" s="235"/>
      <c r="L20" s="202"/>
      <c r="M20" s="15" t="s">
        <v>5</v>
      </c>
      <c r="N20" s="16">
        <v>0.6</v>
      </c>
      <c r="O20" s="25">
        <f>$G$18*$I$18*$J$18*$L$18*N20</f>
        <v>13.434593316014812</v>
      </c>
      <c r="P20" s="7">
        <f>$H$18*$I$18*$J$18*$L$18*N20</f>
        <v>6.291095766602797</v>
      </c>
      <c r="Q20" s="26">
        <f t="shared" si="0"/>
        <v>19.72568908261761</v>
      </c>
      <c r="S20" s="169"/>
      <c r="T20" s="205"/>
      <c r="V20" s="50">
        <f t="shared" si="1"/>
        <v>62.232137391737716</v>
      </c>
      <c r="W20" s="51">
        <f t="shared" si="2"/>
        <v>29.141807785510274</v>
      </c>
      <c r="X20" s="52">
        <f t="shared" si="3"/>
        <v>91.37394517724799</v>
      </c>
      <c r="Z20" s="103"/>
      <c r="AA20" s="103"/>
      <c r="AB20" s="103"/>
    </row>
    <row r="21" spans="2:28" ht="15" customHeight="1">
      <c r="B21" s="237" t="s">
        <v>19</v>
      </c>
      <c r="C21" s="190">
        <v>0.25</v>
      </c>
      <c r="D21" s="139">
        <v>29000</v>
      </c>
      <c r="E21" s="141">
        <v>13580</v>
      </c>
      <c r="F21" s="193"/>
      <c r="G21" s="191">
        <f>D21/$F$9</f>
        <v>14.977250073595108</v>
      </c>
      <c r="H21" s="138">
        <f>E21/$F$9</f>
        <v>7.013484689635226</v>
      </c>
      <c r="I21" s="157">
        <v>1.15</v>
      </c>
      <c r="J21" s="152">
        <v>1</v>
      </c>
      <c r="K21" s="236" t="s">
        <v>60</v>
      </c>
      <c r="L21" s="203">
        <v>1.1</v>
      </c>
      <c r="M21" s="17" t="s">
        <v>3</v>
      </c>
      <c r="N21" s="14">
        <v>0.8</v>
      </c>
      <c r="O21" s="21">
        <f>$G$21*$I$21*$J$21*$L$21*N21</f>
        <v>15.156977074478252</v>
      </c>
      <c r="P21" s="5">
        <f>$H$21*$I$21*$J$21*$L$21*N21</f>
        <v>7.0976465059108484</v>
      </c>
      <c r="Q21" s="22">
        <f t="shared" si="0"/>
        <v>22.2546235803891</v>
      </c>
      <c r="S21" s="169"/>
      <c r="T21" s="205"/>
      <c r="V21" s="53">
        <f t="shared" si="1"/>
        <v>70.21061654452461</v>
      </c>
      <c r="W21" s="54">
        <f t="shared" si="2"/>
        <v>32.877936988780824</v>
      </c>
      <c r="X21" s="55">
        <f t="shared" si="3"/>
        <v>103.08855353330544</v>
      </c>
      <c r="Z21" s="103"/>
      <c r="AA21" s="103"/>
      <c r="AB21" s="103"/>
    </row>
    <row r="22" spans="2:28" ht="15" customHeight="1">
      <c r="B22" s="151"/>
      <c r="C22" s="190"/>
      <c r="D22" s="139"/>
      <c r="E22" s="142"/>
      <c r="F22" s="193"/>
      <c r="G22" s="191"/>
      <c r="H22" s="138"/>
      <c r="I22" s="157"/>
      <c r="J22" s="152"/>
      <c r="K22" s="234"/>
      <c r="L22" s="201"/>
      <c r="M22" s="13" t="s">
        <v>4</v>
      </c>
      <c r="N22" s="14">
        <v>0.7</v>
      </c>
      <c r="O22" s="23">
        <f>$G$21*$I$21*$J$21*$L$21*N22</f>
        <v>13.26235494016847</v>
      </c>
      <c r="P22" s="6">
        <f>$H$21*$I$21*$J$21*$L$21*N22</f>
        <v>6.210440692671991</v>
      </c>
      <c r="Q22" s="24">
        <f t="shared" si="0"/>
        <v>19.47279563284046</v>
      </c>
      <c r="S22" s="170"/>
      <c r="T22" s="215"/>
      <c r="V22" s="47">
        <f t="shared" si="1"/>
        <v>61.434289476459035</v>
      </c>
      <c r="W22" s="48">
        <f t="shared" si="2"/>
        <v>28.76819486518322</v>
      </c>
      <c r="X22" s="49">
        <f t="shared" si="3"/>
        <v>90.20248434164225</v>
      </c>
      <c r="Z22" s="103"/>
      <c r="AA22" s="103"/>
      <c r="AB22" s="103"/>
    </row>
    <row r="23" spans="2:28" ht="15" customHeight="1">
      <c r="B23" s="151"/>
      <c r="C23" s="190"/>
      <c r="D23" s="139"/>
      <c r="E23" s="143"/>
      <c r="F23" s="193"/>
      <c r="G23" s="191"/>
      <c r="H23" s="138"/>
      <c r="I23" s="157"/>
      <c r="J23" s="152"/>
      <c r="K23" s="235"/>
      <c r="L23" s="202"/>
      <c r="M23" s="15" t="s">
        <v>5</v>
      </c>
      <c r="N23" s="16">
        <v>0.6</v>
      </c>
      <c r="O23" s="25">
        <f>$G$21*$I$21*$J$21*$L$21*N23</f>
        <v>11.367732805858688</v>
      </c>
      <c r="P23" s="7">
        <f>$H$21*$I$21*$J$21*$L$21*N23</f>
        <v>5.3232348794331354</v>
      </c>
      <c r="Q23" s="26">
        <f t="shared" si="0"/>
        <v>16.690967685291824</v>
      </c>
      <c r="S23" s="169" t="s">
        <v>118</v>
      </c>
      <c r="T23" s="205">
        <v>180</v>
      </c>
      <c r="V23" s="50">
        <f t="shared" si="1"/>
        <v>52.65796240839346</v>
      </c>
      <c r="W23" s="51">
        <f t="shared" si="2"/>
        <v>24.658452741585617</v>
      </c>
      <c r="X23" s="52">
        <f t="shared" si="3"/>
        <v>77.31641514997908</v>
      </c>
      <c r="Z23" s="103"/>
      <c r="AA23" s="103"/>
      <c r="AB23" s="103"/>
    </row>
    <row r="24" spans="2:28" ht="15" customHeight="1">
      <c r="B24" s="237"/>
      <c r="C24" s="190"/>
      <c r="D24" s="139"/>
      <c r="E24" s="141"/>
      <c r="F24" s="193"/>
      <c r="G24" s="191"/>
      <c r="H24" s="138"/>
      <c r="I24" s="157"/>
      <c r="J24" s="152"/>
      <c r="K24" s="145"/>
      <c r="L24" s="203"/>
      <c r="M24" s="17"/>
      <c r="N24" s="18"/>
      <c r="O24" s="21"/>
      <c r="P24" s="5"/>
      <c r="Q24" s="22"/>
      <c r="S24" s="169"/>
      <c r="T24" s="205"/>
      <c r="V24" s="53"/>
      <c r="W24" s="54"/>
      <c r="X24" s="55"/>
      <c r="Z24" s="103"/>
      <c r="AA24" s="103"/>
      <c r="AB24" s="103"/>
    </row>
    <row r="25" spans="2:28" ht="15" customHeight="1">
      <c r="B25" s="151"/>
      <c r="C25" s="190"/>
      <c r="D25" s="139"/>
      <c r="E25" s="142"/>
      <c r="F25" s="193"/>
      <c r="G25" s="191"/>
      <c r="H25" s="138"/>
      <c r="I25" s="157"/>
      <c r="J25" s="152"/>
      <c r="K25" s="146"/>
      <c r="L25" s="201"/>
      <c r="M25" s="13"/>
      <c r="N25" s="14"/>
      <c r="O25" s="23"/>
      <c r="P25" s="6"/>
      <c r="Q25" s="24"/>
      <c r="S25" s="169"/>
      <c r="T25" s="205"/>
      <c r="V25" s="47"/>
      <c r="W25" s="48"/>
      <c r="X25" s="49"/>
      <c r="Z25" s="103"/>
      <c r="AA25" s="103"/>
      <c r="AB25" s="103"/>
    </row>
    <row r="26" spans="2:28" ht="15" customHeight="1" thickBot="1">
      <c r="B26" s="175"/>
      <c r="C26" s="195"/>
      <c r="D26" s="140"/>
      <c r="E26" s="144"/>
      <c r="F26" s="194"/>
      <c r="G26" s="196"/>
      <c r="H26" s="131"/>
      <c r="I26" s="208"/>
      <c r="J26" s="153"/>
      <c r="K26" s="147"/>
      <c r="L26" s="209"/>
      <c r="M26" s="19"/>
      <c r="N26" s="20"/>
      <c r="O26" s="27"/>
      <c r="P26" s="28"/>
      <c r="Q26" s="29"/>
      <c r="S26" s="204"/>
      <c r="T26" s="206"/>
      <c r="V26" s="56"/>
      <c r="W26" s="57"/>
      <c r="X26" s="58"/>
      <c r="Z26" s="103"/>
      <c r="AA26" s="103"/>
      <c r="AB26" s="103"/>
    </row>
    <row r="27" spans="15:22" ht="12" thickTop="1">
      <c r="O27" s="2"/>
      <c r="V27" s="2"/>
    </row>
    <row r="28" spans="2:22" ht="11.25">
      <c r="B28" s="30" t="s">
        <v>83</v>
      </c>
      <c r="V28" s="2"/>
    </row>
    <row r="29" spans="2:23" ht="11.25">
      <c r="B29" s="30" t="s">
        <v>89</v>
      </c>
      <c r="W29" s="31"/>
    </row>
    <row r="30" spans="2:23" ht="11.25">
      <c r="B30" s="30" t="s">
        <v>90</v>
      </c>
      <c r="W30" s="31"/>
    </row>
    <row r="32" spans="2:23" ht="11.25">
      <c r="B32" s="106" t="s">
        <v>70</v>
      </c>
      <c r="C32" s="106"/>
      <c r="D32" s="106"/>
      <c r="E32" s="106"/>
      <c r="F32" s="106"/>
      <c r="O32" s="30" t="s">
        <v>7</v>
      </c>
      <c r="W32" s="31"/>
    </row>
    <row r="33" spans="2:23" ht="11.25">
      <c r="B33" s="34" t="s">
        <v>71</v>
      </c>
      <c r="F33" s="1" t="s">
        <v>74</v>
      </c>
      <c r="O33" s="107" t="s">
        <v>77</v>
      </c>
      <c r="P33" s="31"/>
      <c r="W33" s="31"/>
    </row>
    <row r="34" spans="2:16" ht="11.25">
      <c r="B34" s="34" t="s">
        <v>72</v>
      </c>
      <c r="F34" s="1" t="s">
        <v>75</v>
      </c>
      <c r="O34" s="1" t="s">
        <v>78</v>
      </c>
      <c r="P34" s="31"/>
    </row>
    <row r="35" spans="2:16" ht="11.25">
      <c r="B35" s="34" t="s">
        <v>73</v>
      </c>
      <c r="F35" s="1" t="s">
        <v>76</v>
      </c>
      <c r="O35" s="1" t="s">
        <v>79</v>
      </c>
      <c r="P35" s="31"/>
    </row>
  </sheetData>
  <sheetProtection/>
  <mergeCells count="73">
    <mergeCell ref="S15:S18"/>
    <mergeCell ref="T15:T18"/>
    <mergeCell ref="S19:S22"/>
    <mergeCell ref="T19:T22"/>
    <mergeCell ref="S23:S26"/>
    <mergeCell ref="T23:T26"/>
    <mergeCell ref="H12:H14"/>
    <mergeCell ref="I24:I26"/>
    <mergeCell ref="L18:L20"/>
    <mergeCell ref="L21:L23"/>
    <mergeCell ref="L24:L26"/>
    <mergeCell ref="H18:H20"/>
    <mergeCell ref="I18:I20"/>
    <mergeCell ref="K21:K23"/>
    <mergeCell ref="K9:L10"/>
    <mergeCell ref="K12:K14"/>
    <mergeCell ref="K15:K17"/>
    <mergeCell ref="L12:L14"/>
    <mergeCell ref="L15:L17"/>
    <mergeCell ref="C9:C11"/>
    <mergeCell ref="I9:I11"/>
    <mergeCell ref="C12:C14"/>
    <mergeCell ref="G12:G14"/>
    <mergeCell ref="C18:C20"/>
    <mergeCell ref="G18:G20"/>
    <mergeCell ref="F12:F26"/>
    <mergeCell ref="D18:D20"/>
    <mergeCell ref="C24:C26"/>
    <mergeCell ref="G24:G26"/>
    <mergeCell ref="C21:C23"/>
    <mergeCell ref="G21:G23"/>
    <mergeCell ref="C15:C17"/>
    <mergeCell ref="G15:G17"/>
    <mergeCell ref="J15:J17"/>
    <mergeCell ref="J18:J20"/>
    <mergeCell ref="D9:E10"/>
    <mergeCell ref="D12:D14"/>
    <mergeCell ref="D15:D17"/>
    <mergeCell ref="E12:E14"/>
    <mergeCell ref="H15:H17"/>
    <mergeCell ref="I15:I17"/>
    <mergeCell ref="E15:E17"/>
    <mergeCell ref="B24:B26"/>
    <mergeCell ref="B9:B11"/>
    <mergeCell ref="B12:B14"/>
    <mergeCell ref="B15:B17"/>
    <mergeCell ref="B18:B20"/>
    <mergeCell ref="B2:X2"/>
    <mergeCell ref="B3:X3"/>
    <mergeCell ref="K18:K20"/>
    <mergeCell ref="V9:X10"/>
    <mergeCell ref="S12:S14"/>
    <mergeCell ref="T12:T14"/>
    <mergeCell ref="J12:J14"/>
    <mergeCell ref="M9:N10"/>
    <mergeCell ref="O9:Q10"/>
    <mergeCell ref="S9:T11"/>
    <mergeCell ref="K24:K26"/>
    <mergeCell ref="J9:J11"/>
    <mergeCell ref="B21:B23"/>
    <mergeCell ref="J24:J26"/>
    <mergeCell ref="F9:F11"/>
    <mergeCell ref="H21:H23"/>
    <mergeCell ref="I21:I23"/>
    <mergeCell ref="I12:I14"/>
    <mergeCell ref="J21:J23"/>
    <mergeCell ref="G9:H10"/>
    <mergeCell ref="H24:H26"/>
    <mergeCell ref="D21:D23"/>
    <mergeCell ref="D24:D26"/>
    <mergeCell ref="E18:E20"/>
    <mergeCell ref="E21:E23"/>
    <mergeCell ref="E24:E26"/>
  </mergeCells>
  <printOptions/>
  <pageMargins left="0.47" right="0.2" top="0.86" bottom="0.62" header="0.54" footer="0.34"/>
  <pageSetup horizontalDpi="300" verticalDpi="300" orientation="landscape" paperSize="9" r:id="rId1"/>
  <headerFooter alignWithMargins="0">
    <oddHeader>&amp;R
</oddHeader>
    <oddFooter>&amp;L&amp;8File: &amp;F - &amp;A&amp;RPag. &amp;P di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3.421875" style="114" customWidth="1"/>
    <col min="2" max="2" width="16.8515625" style="110" customWidth="1"/>
    <col min="3" max="3" width="11.140625" style="110" customWidth="1"/>
    <col min="4" max="4" width="10.57421875" style="110" customWidth="1"/>
    <col min="5" max="5" width="11.140625" style="110" customWidth="1"/>
    <col min="6" max="6" width="13.7109375" style="110" customWidth="1"/>
    <col min="7" max="7" width="12.57421875" style="110" customWidth="1"/>
    <col min="8" max="8" width="11.8515625" style="110" customWidth="1"/>
    <col min="9" max="16384" width="10.00390625" style="110" customWidth="1"/>
  </cols>
  <sheetData>
    <row r="1" spans="1:8" ht="18" customHeight="1">
      <c r="A1" s="250" t="s">
        <v>97</v>
      </c>
      <c r="B1" s="250"/>
      <c r="C1" s="250"/>
      <c r="D1" s="250"/>
      <c r="E1" s="250"/>
      <c r="F1" s="250"/>
      <c r="G1" s="109"/>
      <c r="H1" s="109"/>
    </row>
    <row r="2" spans="1:8" ht="18" customHeight="1">
      <c r="A2" s="250" t="s">
        <v>145</v>
      </c>
      <c r="B2" s="250"/>
      <c r="C2" s="250"/>
      <c r="D2" s="250"/>
      <c r="E2" s="250"/>
      <c r="F2" s="250"/>
      <c r="G2" s="109"/>
      <c r="H2" s="109"/>
    </row>
    <row r="3" spans="1:8" ht="18" customHeight="1">
      <c r="A3" s="109"/>
      <c r="B3" s="109"/>
      <c r="C3" s="109"/>
      <c r="D3" s="109"/>
      <c r="E3" s="109"/>
      <c r="F3" s="109"/>
      <c r="G3" s="109"/>
      <c r="H3" s="109"/>
    </row>
    <row r="4" spans="1:8" ht="18" customHeight="1">
      <c r="A4" s="108" t="s">
        <v>98</v>
      </c>
      <c r="B4" s="109"/>
      <c r="C4" s="109"/>
      <c r="D4" s="109"/>
      <c r="E4" s="109"/>
      <c r="F4" s="109"/>
      <c r="G4" s="109"/>
      <c r="H4" s="109"/>
    </row>
    <row r="5" spans="1:5" ht="20.25" customHeight="1">
      <c r="A5" s="116" t="s">
        <v>100</v>
      </c>
      <c r="B5" s="111"/>
      <c r="C5" s="111"/>
      <c r="D5" s="112"/>
      <c r="E5" s="113"/>
    </row>
    <row r="6" spans="1:6" ht="12.75" customHeight="1">
      <c r="A6" s="251" t="s">
        <v>148</v>
      </c>
      <c r="B6" s="251"/>
      <c r="C6" s="251"/>
      <c r="D6" s="251"/>
      <c r="E6" s="251"/>
      <c r="F6" s="251"/>
    </row>
    <row r="7" spans="1:6" ht="12.75" customHeight="1">
      <c r="A7" s="251"/>
      <c r="B7" s="251"/>
      <c r="C7" s="251"/>
      <c r="D7" s="251"/>
      <c r="E7" s="251"/>
      <c r="F7" s="251"/>
    </row>
    <row r="8" spans="1:6" ht="12.75" customHeight="1">
      <c r="A8" s="251"/>
      <c r="B8" s="251"/>
      <c r="C8" s="251"/>
      <c r="D8" s="251"/>
      <c r="E8" s="251"/>
      <c r="F8" s="251"/>
    </row>
    <row r="9" spans="1:6" ht="12.75" customHeight="1">
      <c r="A9" s="251"/>
      <c r="B9" s="251"/>
      <c r="C9" s="251"/>
      <c r="D9" s="251"/>
      <c r="E9" s="251"/>
      <c r="F9" s="251"/>
    </row>
    <row r="10" spans="1:6" ht="22.5" customHeight="1">
      <c r="A10" s="251"/>
      <c r="B10" s="251"/>
      <c r="C10" s="251"/>
      <c r="D10" s="251"/>
      <c r="E10" s="251"/>
      <c r="F10" s="251"/>
    </row>
    <row r="11" spans="1:6" ht="15" customHeight="1">
      <c r="A11" s="251" t="s">
        <v>146</v>
      </c>
      <c r="B11" s="251"/>
      <c r="C11" s="251"/>
      <c r="D11" s="251"/>
      <c r="E11" s="251"/>
      <c r="F11" s="251"/>
    </row>
    <row r="12" spans="1:6" ht="14.25">
      <c r="A12" s="251"/>
      <c r="B12" s="251"/>
      <c r="C12" s="251"/>
      <c r="D12" s="251"/>
      <c r="E12" s="251"/>
      <c r="F12" s="251"/>
    </row>
    <row r="13" spans="1:6" ht="14.25">
      <c r="A13" s="251"/>
      <c r="B13" s="251"/>
      <c r="C13" s="251"/>
      <c r="D13" s="251"/>
      <c r="E13" s="251"/>
      <c r="F13" s="251"/>
    </row>
    <row r="14" spans="1:6" ht="14.25">
      <c r="A14" s="251"/>
      <c r="B14" s="251"/>
      <c r="C14" s="251"/>
      <c r="D14" s="251"/>
      <c r="E14" s="251"/>
      <c r="F14" s="251"/>
    </row>
    <row r="15" spans="1:6" ht="14.25">
      <c r="A15" s="123"/>
      <c r="B15" s="123"/>
      <c r="C15" s="123"/>
      <c r="D15" s="123"/>
      <c r="E15" s="123"/>
      <c r="F15" s="123"/>
    </row>
    <row r="16" spans="1:3" ht="14.25">
      <c r="A16" s="126" t="s">
        <v>96</v>
      </c>
      <c r="B16" s="127"/>
      <c r="C16" s="129">
        <v>545</v>
      </c>
    </row>
    <row r="17" spans="1:3" ht="14.25">
      <c r="A17" s="114" t="s">
        <v>92</v>
      </c>
      <c r="C17" s="110">
        <v>109.4</v>
      </c>
    </row>
    <row r="18" spans="1:3" ht="14.25">
      <c r="A18" s="114" t="s">
        <v>93</v>
      </c>
      <c r="C18" s="110">
        <v>118.5</v>
      </c>
    </row>
    <row r="19" spans="1:3" ht="14.25">
      <c r="A19" s="114" t="s">
        <v>94</v>
      </c>
      <c r="C19" s="110">
        <v>1</v>
      </c>
    </row>
    <row r="20" spans="1:3" ht="14.25">
      <c r="A20" s="126" t="s">
        <v>95</v>
      </c>
      <c r="B20" s="127"/>
      <c r="C20" s="128">
        <f>(C18*C19-C17)/C17</f>
        <v>0.083180987202925</v>
      </c>
    </row>
    <row r="21" spans="1:3" ht="15">
      <c r="A21" s="117"/>
      <c r="C21" s="118"/>
    </row>
    <row r="22" spans="1:3" ht="15.75">
      <c r="A22" s="125" t="s">
        <v>147</v>
      </c>
      <c r="B22" s="124"/>
      <c r="C22" s="130">
        <f>C16*(1+C20)</f>
        <v>590.3336380255942</v>
      </c>
    </row>
    <row r="24" ht="15">
      <c r="A24" s="117" t="s">
        <v>101</v>
      </c>
    </row>
    <row r="25" spans="1:6" ht="14.25">
      <c r="A25" s="251" t="s">
        <v>104</v>
      </c>
      <c r="B25" s="251"/>
      <c r="C25" s="251"/>
      <c r="D25" s="251"/>
      <c r="E25" s="251"/>
      <c r="F25" s="251"/>
    </row>
    <row r="26" spans="1:6" ht="14.25">
      <c r="A26" s="251"/>
      <c r="B26" s="251"/>
      <c r="C26" s="251"/>
      <c r="D26" s="251"/>
      <c r="E26" s="251"/>
      <c r="F26" s="251"/>
    </row>
    <row r="27" spans="1:6" ht="30.75" customHeight="1">
      <c r="A27" s="251"/>
      <c r="B27" s="251"/>
      <c r="C27" s="251"/>
      <c r="D27" s="251"/>
      <c r="E27" s="251"/>
      <c r="F27" s="251"/>
    </row>
    <row r="29" spans="1:8" ht="25.5" customHeight="1">
      <c r="A29" s="108" t="s">
        <v>99</v>
      </c>
      <c r="B29" s="109"/>
      <c r="C29" s="109"/>
      <c r="D29" s="109"/>
      <c r="E29" s="109"/>
      <c r="F29" s="109"/>
      <c r="G29" s="109"/>
      <c r="H29" s="109"/>
    </row>
    <row r="30" ht="24.75" customHeight="1">
      <c r="A30" s="117" t="s">
        <v>102</v>
      </c>
    </row>
    <row r="31" spans="1:6" ht="14.25" customHeight="1">
      <c r="A31" s="251" t="s">
        <v>149</v>
      </c>
      <c r="B31" s="251"/>
      <c r="C31" s="251"/>
      <c r="D31" s="251"/>
      <c r="E31" s="251"/>
      <c r="F31" s="251"/>
    </row>
    <row r="32" spans="1:6" ht="14.25">
      <c r="A32" s="251"/>
      <c r="B32" s="251"/>
      <c r="C32" s="251"/>
      <c r="D32" s="251"/>
      <c r="E32" s="251"/>
      <c r="F32" s="251"/>
    </row>
    <row r="33" spans="1:6" ht="14.25">
      <c r="A33" s="251"/>
      <c r="B33" s="251"/>
      <c r="C33" s="251"/>
      <c r="D33" s="251"/>
      <c r="E33" s="251"/>
      <c r="F33" s="251"/>
    </row>
    <row r="34" spans="1:6" ht="14.25">
      <c r="A34" s="115"/>
      <c r="B34" s="115"/>
      <c r="C34" s="115"/>
      <c r="D34" s="115"/>
      <c r="E34" s="115"/>
      <c r="F34" s="115"/>
    </row>
    <row r="35" ht="15">
      <c r="A35" s="117" t="s">
        <v>103</v>
      </c>
    </row>
    <row r="36" spans="1:6" ht="14.25">
      <c r="A36" s="251" t="s">
        <v>150</v>
      </c>
      <c r="B36" s="252"/>
      <c r="C36" s="252"/>
      <c r="D36" s="252"/>
      <c r="E36" s="252"/>
      <c r="F36" s="252"/>
    </row>
    <row r="37" spans="1:6" ht="14.25">
      <c r="A37" s="252"/>
      <c r="B37" s="252"/>
      <c r="C37" s="252"/>
      <c r="D37" s="252"/>
      <c r="E37" s="252"/>
      <c r="F37" s="252"/>
    </row>
    <row r="38" spans="1:6" ht="14.25">
      <c r="A38" s="252"/>
      <c r="B38" s="252"/>
      <c r="C38" s="252"/>
      <c r="D38" s="252"/>
      <c r="E38" s="252"/>
      <c r="F38" s="252"/>
    </row>
    <row r="39" spans="1:6" ht="14.25">
      <c r="A39" s="252"/>
      <c r="B39" s="252"/>
      <c r="C39" s="252"/>
      <c r="D39" s="252"/>
      <c r="E39" s="252"/>
      <c r="F39" s="252"/>
    </row>
    <row r="40" spans="1:6" ht="16.5" customHeight="1">
      <c r="A40" s="252"/>
      <c r="B40" s="252"/>
      <c r="C40" s="252"/>
      <c r="D40" s="252"/>
      <c r="E40" s="252"/>
      <c r="F40" s="252"/>
    </row>
  </sheetData>
  <mergeCells count="7">
    <mergeCell ref="A1:F1"/>
    <mergeCell ref="A2:F2"/>
    <mergeCell ref="A36:F40"/>
    <mergeCell ref="A11:F14"/>
    <mergeCell ref="A25:F27"/>
    <mergeCell ref="A6:F10"/>
    <mergeCell ref="A31:F33"/>
  </mergeCells>
  <printOptions/>
  <pageMargins left="1.48" right="0.26" top="1.01" bottom="1" header="0.66" footer="0.5"/>
  <pageSetup horizontalDpi="600" verticalDpi="600" orientation="portrait" paperSize="9" r:id="rId1"/>
  <headerFooter alignWithMargins="0">
    <oddFooter>&amp;L&amp;8File: &amp;F - &amp;A&amp;RPag.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AB34"/>
  <sheetViews>
    <sheetView workbookViewId="0" topLeftCell="A1">
      <selection activeCell="X24" sqref="X24"/>
    </sheetView>
  </sheetViews>
  <sheetFormatPr defaultColWidth="9.140625" defaultRowHeight="12.75"/>
  <cols>
    <col min="1" max="1" width="1.1484375" style="1" customWidth="1"/>
    <col min="2" max="2" width="5.8515625" style="1" customWidth="1"/>
    <col min="3" max="3" width="6.57421875" style="1" customWidth="1"/>
    <col min="4" max="4" width="6.28125" style="1" customWidth="1"/>
    <col min="5" max="5" width="6.00390625" style="1" customWidth="1"/>
    <col min="6" max="6" width="3.7109375" style="1" customWidth="1"/>
    <col min="7" max="8" width="5.140625" style="1" customWidth="1"/>
    <col min="9" max="9" width="8.7109375" style="1" customWidth="1"/>
    <col min="10" max="10" width="8.57421875" style="1" customWidth="1"/>
    <col min="11" max="11" width="7.57421875" style="1" customWidth="1"/>
    <col min="12" max="12" width="6.7109375" style="1" customWidth="1"/>
    <col min="13" max="13" width="7.140625" style="1" customWidth="1"/>
    <col min="14" max="14" width="6.7109375" style="1" customWidth="1"/>
    <col min="15" max="15" width="5.57421875" style="1" customWidth="1"/>
    <col min="16" max="16" width="5.421875" style="1" customWidth="1"/>
    <col min="17" max="17" width="6.00390625" style="4" customWidth="1"/>
    <col min="18" max="18" width="0.85546875" style="1" customWidth="1"/>
    <col min="19" max="19" width="9.140625" style="1" customWidth="1"/>
    <col min="20" max="20" width="4.57421875" style="1" customWidth="1"/>
    <col min="21" max="21" width="0.85546875" style="1" customWidth="1"/>
    <col min="22" max="23" width="6.7109375" style="1" customWidth="1"/>
    <col min="24" max="24" width="6.7109375" style="4" customWidth="1"/>
    <col min="25" max="16384" width="9.140625" style="1" customWidth="1"/>
  </cols>
  <sheetData>
    <row r="1" ht="5.25" customHeight="1"/>
    <row r="2" spans="2:24" ht="15.75">
      <c r="B2" s="163" t="s">
        <v>135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</row>
    <row r="3" spans="2:24" ht="12.75">
      <c r="B3" s="164" t="s">
        <v>47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</row>
    <row r="4" spans="2:24" ht="12.75">
      <c r="B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V4" s="35"/>
      <c r="W4" s="35"/>
      <c r="X4" s="35"/>
    </row>
    <row r="5" spans="2:24" ht="15.75">
      <c r="B5" s="163" t="s">
        <v>134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</row>
    <row r="6" ht="12" thickBot="1"/>
    <row r="7" spans="2:24" ht="24.75" customHeight="1" thickTop="1">
      <c r="B7" s="176" t="s">
        <v>16</v>
      </c>
      <c r="C7" s="148" t="s">
        <v>26</v>
      </c>
      <c r="D7" s="159" t="s">
        <v>120</v>
      </c>
      <c r="E7" s="160"/>
      <c r="F7" s="154">
        <v>1936.27</v>
      </c>
      <c r="G7" s="159" t="s">
        <v>45</v>
      </c>
      <c r="H7" s="160"/>
      <c r="I7" s="148" t="s">
        <v>17</v>
      </c>
      <c r="J7" s="148" t="s">
        <v>20</v>
      </c>
      <c r="K7" s="159" t="s">
        <v>18</v>
      </c>
      <c r="L7" s="160"/>
      <c r="M7" s="159" t="s">
        <v>49</v>
      </c>
      <c r="N7" s="160"/>
      <c r="O7" s="159" t="s">
        <v>48</v>
      </c>
      <c r="P7" s="166"/>
      <c r="Q7" s="160"/>
      <c r="S7" s="159" t="s">
        <v>29</v>
      </c>
      <c r="T7" s="181"/>
      <c r="V7" s="159" t="s">
        <v>37</v>
      </c>
      <c r="W7" s="166"/>
      <c r="X7" s="160"/>
    </row>
    <row r="8" spans="2:24" ht="12.75" customHeight="1">
      <c r="B8" s="177"/>
      <c r="C8" s="177"/>
      <c r="D8" s="161"/>
      <c r="E8" s="162"/>
      <c r="F8" s="155"/>
      <c r="G8" s="161"/>
      <c r="H8" s="162"/>
      <c r="I8" s="149"/>
      <c r="J8" s="149"/>
      <c r="K8" s="161"/>
      <c r="L8" s="162"/>
      <c r="M8" s="161"/>
      <c r="N8" s="162"/>
      <c r="O8" s="161"/>
      <c r="P8" s="167"/>
      <c r="Q8" s="162"/>
      <c r="S8" s="182"/>
      <c r="T8" s="183"/>
      <c r="V8" s="161"/>
      <c r="W8" s="167"/>
      <c r="X8" s="162"/>
    </row>
    <row r="9" spans="2:24" ht="12.75" customHeight="1" thickBot="1">
      <c r="B9" s="178"/>
      <c r="C9" s="178"/>
      <c r="D9" s="10" t="s">
        <v>8</v>
      </c>
      <c r="E9" s="11" t="s">
        <v>9</v>
      </c>
      <c r="F9" s="156"/>
      <c r="G9" s="10" t="s">
        <v>8</v>
      </c>
      <c r="H9" s="11" t="s">
        <v>9</v>
      </c>
      <c r="I9" s="150"/>
      <c r="J9" s="150"/>
      <c r="K9" s="10" t="s">
        <v>58</v>
      </c>
      <c r="L9" s="37" t="s">
        <v>1</v>
      </c>
      <c r="M9" s="12" t="s">
        <v>6</v>
      </c>
      <c r="N9" s="9" t="s">
        <v>1</v>
      </c>
      <c r="O9" s="12" t="s">
        <v>8</v>
      </c>
      <c r="P9" s="8" t="s">
        <v>9</v>
      </c>
      <c r="Q9" s="9" t="s">
        <v>12</v>
      </c>
      <c r="S9" s="184"/>
      <c r="T9" s="185"/>
      <c r="V9" s="38" t="s">
        <v>8</v>
      </c>
      <c r="W9" s="39" t="s">
        <v>9</v>
      </c>
      <c r="X9" s="40" t="s">
        <v>12</v>
      </c>
    </row>
    <row r="10" spans="2:28" ht="15" customHeight="1" thickTop="1">
      <c r="B10" s="179" t="s">
        <v>21</v>
      </c>
      <c r="C10" s="197">
        <v>5</v>
      </c>
      <c r="D10" s="186">
        <v>2174</v>
      </c>
      <c r="E10" s="189">
        <v>4414</v>
      </c>
      <c r="F10" s="192" t="s">
        <v>2</v>
      </c>
      <c r="G10" s="198">
        <f>D10/$F$7</f>
        <v>1.1227772986205435</v>
      </c>
      <c r="H10" s="207">
        <f>E10/$F$7</f>
        <v>2.279640752580993</v>
      </c>
      <c r="I10" s="158">
        <v>1.15</v>
      </c>
      <c r="J10" s="174">
        <v>1</v>
      </c>
      <c r="K10" s="199" t="s">
        <v>19</v>
      </c>
      <c r="L10" s="200">
        <v>1</v>
      </c>
      <c r="M10" s="13" t="s">
        <v>3</v>
      </c>
      <c r="N10" s="14">
        <v>1</v>
      </c>
      <c r="O10" s="23">
        <f>$G$10*$I$10*$J$10*$L$10*N10</f>
        <v>1.291193893413625</v>
      </c>
      <c r="P10" s="6">
        <f>$H$10*$I$10*$J$10*$L$10*N10</f>
        <v>2.621586865468142</v>
      </c>
      <c r="Q10" s="24">
        <f aca="true" t="shared" si="0" ref="Q10:Q24">SUM(O10:P10)</f>
        <v>3.912780758881767</v>
      </c>
      <c r="S10" s="168" t="s">
        <v>30</v>
      </c>
      <c r="T10" s="171">
        <f>(T13*T17-T21)/T21*100</f>
        <v>363.2230833333333</v>
      </c>
      <c r="V10" s="47">
        <f aca="true" t="shared" si="1" ref="V10:V24">O10*(1+$T$10/100)</f>
        <v>5.981108164882306</v>
      </c>
      <c r="W10" s="48">
        <f aca="true" t="shared" si="2" ref="W10:W24">P10*(1+$T$10/100)</f>
        <v>12.14379551048321</v>
      </c>
      <c r="X10" s="49">
        <f aca="true" t="shared" si="3" ref="X10:X24">Q10*(1+$T$10/100)</f>
        <v>18.124903675365516</v>
      </c>
      <c r="Z10" s="103"/>
      <c r="AA10" s="103"/>
      <c r="AB10" s="103"/>
    </row>
    <row r="11" spans="2:28" ht="15" customHeight="1">
      <c r="B11" s="180"/>
      <c r="C11" s="190"/>
      <c r="D11" s="187"/>
      <c r="E11" s="142"/>
      <c r="F11" s="193"/>
      <c r="G11" s="191"/>
      <c r="H11" s="138"/>
      <c r="I11" s="157"/>
      <c r="J11" s="152"/>
      <c r="K11" s="146"/>
      <c r="L11" s="201"/>
      <c r="M11" s="13" t="s">
        <v>4</v>
      </c>
      <c r="N11" s="14">
        <v>1</v>
      </c>
      <c r="O11" s="23">
        <f>$G$10*$I$10*$J$10*$L$10*N11</f>
        <v>1.291193893413625</v>
      </c>
      <c r="P11" s="6">
        <f>$H$10*$I$10*$J$10*$L$10*N11</f>
        <v>2.621586865468142</v>
      </c>
      <c r="Q11" s="24">
        <f t="shared" si="0"/>
        <v>3.912780758881767</v>
      </c>
      <c r="S11" s="169"/>
      <c r="T11" s="172"/>
      <c r="V11" s="47">
        <f t="shared" si="1"/>
        <v>5.981108164882306</v>
      </c>
      <c r="W11" s="48">
        <f t="shared" si="2"/>
        <v>12.14379551048321</v>
      </c>
      <c r="X11" s="49">
        <f t="shared" si="3"/>
        <v>18.124903675365516</v>
      </c>
      <c r="Z11" s="103"/>
      <c r="AA11" s="103"/>
      <c r="AB11" s="103"/>
    </row>
    <row r="12" spans="2:28" ht="15" customHeight="1">
      <c r="B12" s="180"/>
      <c r="C12" s="190"/>
      <c r="D12" s="188"/>
      <c r="E12" s="143"/>
      <c r="F12" s="193"/>
      <c r="G12" s="191"/>
      <c r="H12" s="138"/>
      <c r="I12" s="157"/>
      <c r="J12" s="152"/>
      <c r="K12" s="165"/>
      <c r="L12" s="202"/>
      <c r="M12" s="15" t="s">
        <v>5</v>
      </c>
      <c r="N12" s="16">
        <v>0.5</v>
      </c>
      <c r="O12" s="25">
        <f>$G$10*$I$10*$J$10*$L$10*N12</f>
        <v>0.6455969467068124</v>
      </c>
      <c r="P12" s="7">
        <f>$H$10*$I$10*$J$10*$L$10*N12</f>
        <v>1.310793432734071</v>
      </c>
      <c r="Q12" s="26">
        <f t="shared" si="0"/>
        <v>1.9563903794408835</v>
      </c>
      <c r="S12" s="170"/>
      <c r="T12" s="173"/>
      <c r="V12" s="50">
        <f t="shared" si="1"/>
        <v>2.990554082441153</v>
      </c>
      <c r="W12" s="51">
        <f t="shared" si="2"/>
        <v>6.071897755241605</v>
      </c>
      <c r="X12" s="52">
        <f t="shared" si="3"/>
        <v>9.062451837682758</v>
      </c>
      <c r="Z12" s="103"/>
      <c r="AA12" s="103"/>
      <c r="AB12" s="103"/>
    </row>
    <row r="13" spans="2:28" ht="15" customHeight="1">
      <c r="B13" s="151" t="s">
        <v>22</v>
      </c>
      <c r="C13" s="190">
        <v>5</v>
      </c>
      <c r="D13" s="139">
        <v>2174</v>
      </c>
      <c r="E13" s="141">
        <v>4414</v>
      </c>
      <c r="F13" s="193"/>
      <c r="G13" s="191">
        <f>D13/$F$7</f>
        <v>1.1227772986205435</v>
      </c>
      <c r="H13" s="138">
        <f>E13/$F$7</f>
        <v>2.279640752580993</v>
      </c>
      <c r="I13" s="157">
        <v>1.15</v>
      </c>
      <c r="J13" s="152">
        <v>1</v>
      </c>
      <c r="K13" s="145" t="s">
        <v>19</v>
      </c>
      <c r="L13" s="203">
        <v>1</v>
      </c>
      <c r="M13" s="17" t="s">
        <v>3</v>
      </c>
      <c r="N13" s="18">
        <v>0.9</v>
      </c>
      <c r="O13" s="21">
        <f>$G$13*$I$13*$J$13*$L$13*N13</f>
        <v>1.1620745040722624</v>
      </c>
      <c r="P13" s="5">
        <f>$H$13*$I$13*$J$13*$L$13*N13</f>
        <v>2.359428178921328</v>
      </c>
      <c r="Q13" s="22">
        <f t="shared" si="0"/>
        <v>3.5215026829935905</v>
      </c>
      <c r="S13" s="210" t="s">
        <v>119</v>
      </c>
      <c r="T13" s="211">
        <v>7.0363</v>
      </c>
      <c r="V13" s="53">
        <f t="shared" si="1"/>
        <v>5.382997348394076</v>
      </c>
      <c r="W13" s="54">
        <f t="shared" si="2"/>
        <v>10.929415959434891</v>
      </c>
      <c r="X13" s="55">
        <f t="shared" si="3"/>
        <v>16.31241330782897</v>
      </c>
      <c r="Z13" s="103"/>
      <c r="AA13" s="103"/>
      <c r="AB13" s="103"/>
    </row>
    <row r="14" spans="2:28" ht="15" customHeight="1">
      <c r="B14" s="151"/>
      <c r="C14" s="190"/>
      <c r="D14" s="139"/>
      <c r="E14" s="142"/>
      <c r="F14" s="193"/>
      <c r="G14" s="191"/>
      <c r="H14" s="138"/>
      <c r="I14" s="157"/>
      <c r="J14" s="152"/>
      <c r="K14" s="146"/>
      <c r="L14" s="201"/>
      <c r="M14" s="13" t="s">
        <v>4</v>
      </c>
      <c r="N14" s="14">
        <v>0.8</v>
      </c>
      <c r="O14" s="23">
        <f>$G$13*$I$13*$J$13*$L$13*N14</f>
        <v>1.0329551147309</v>
      </c>
      <c r="P14" s="6">
        <f>$H$13*$I$13*$J$13*$L$13*N14</f>
        <v>2.0972694923745134</v>
      </c>
      <c r="Q14" s="24">
        <f t="shared" si="0"/>
        <v>3.130224607105413</v>
      </c>
      <c r="S14" s="169"/>
      <c r="T14" s="212"/>
      <c r="V14" s="47">
        <f t="shared" si="1"/>
        <v>4.784886531905845</v>
      </c>
      <c r="W14" s="48">
        <f t="shared" si="2"/>
        <v>9.715036408386569</v>
      </c>
      <c r="X14" s="49">
        <f t="shared" si="3"/>
        <v>14.499922940292413</v>
      </c>
      <c r="Z14" s="103"/>
      <c r="AA14" s="103"/>
      <c r="AB14" s="103"/>
    </row>
    <row r="15" spans="2:28" ht="15" customHeight="1">
      <c r="B15" s="151"/>
      <c r="C15" s="190"/>
      <c r="D15" s="139"/>
      <c r="E15" s="143"/>
      <c r="F15" s="193"/>
      <c r="G15" s="191"/>
      <c r="H15" s="138"/>
      <c r="I15" s="157"/>
      <c r="J15" s="152"/>
      <c r="K15" s="165"/>
      <c r="L15" s="202"/>
      <c r="M15" s="15" t="s">
        <v>5</v>
      </c>
      <c r="N15" s="16">
        <v>0.6</v>
      </c>
      <c r="O15" s="25">
        <f>$G$13*$I$13*$J$13*$L$13*N15</f>
        <v>0.7747163360481749</v>
      </c>
      <c r="P15" s="7">
        <f>$H$13*$I$13*$J$13*$L$13*N15</f>
        <v>1.572952119280885</v>
      </c>
      <c r="Q15" s="26">
        <f t="shared" si="0"/>
        <v>2.34766845532906</v>
      </c>
      <c r="S15" s="169"/>
      <c r="T15" s="212"/>
      <c r="V15" s="50">
        <f t="shared" si="1"/>
        <v>3.5886648989293835</v>
      </c>
      <c r="W15" s="51">
        <f t="shared" si="2"/>
        <v>7.286277306289926</v>
      </c>
      <c r="X15" s="52">
        <f t="shared" si="3"/>
        <v>10.874942205219309</v>
      </c>
      <c r="Z15" s="103"/>
      <c r="AA15" s="103"/>
      <c r="AB15" s="103"/>
    </row>
    <row r="16" spans="2:28" ht="15" customHeight="1">
      <c r="B16" s="180" t="s">
        <v>23</v>
      </c>
      <c r="C16" s="190">
        <v>4</v>
      </c>
      <c r="D16" s="139">
        <v>2447</v>
      </c>
      <c r="E16" s="141">
        <v>4414</v>
      </c>
      <c r="F16" s="193"/>
      <c r="G16" s="191">
        <f>D16/$F$7</f>
        <v>1.2637700320719734</v>
      </c>
      <c r="H16" s="138">
        <f>E16/$F$7</f>
        <v>2.279640752580993</v>
      </c>
      <c r="I16" s="157">
        <v>1.15</v>
      </c>
      <c r="J16" s="152">
        <v>1</v>
      </c>
      <c r="K16" s="145" t="s">
        <v>19</v>
      </c>
      <c r="L16" s="203">
        <v>1</v>
      </c>
      <c r="M16" s="17" t="s">
        <v>3</v>
      </c>
      <c r="N16" s="18">
        <v>0.9</v>
      </c>
      <c r="O16" s="21">
        <f>$G$16*$I$16*$J$16*$L$16*N16</f>
        <v>1.3080019831944922</v>
      </c>
      <c r="P16" s="5">
        <f>$H$16*$I$16*$J$16*$L$16*N16</f>
        <v>2.359428178921328</v>
      </c>
      <c r="Q16" s="22">
        <f t="shared" si="0"/>
        <v>3.66743016211582</v>
      </c>
      <c r="S16" s="170"/>
      <c r="T16" s="213"/>
      <c r="V16" s="53">
        <f t="shared" si="1"/>
        <v>6.058967116614675</v>
      </c>
      <c r="W16" s="54">
        <f t="shared" si="2"/>
        <v>10.929415959434891</v>
      </c>
      <c r="X16" s="55">
        <f t="shared" si="3"/>
        <v>16.988383076049566</v>
      </c>
      <c r="Z16" s="103"/>
      <c r="AA16" s="103"/>
      <c r="AB16" s="103"/>
    </row>
    <row r="17" spans="2:28" ht="15" customHeight="1">
      <c r="B17" s="180"/>
      <c r="C17" s="190"/>
      <c r="D17" s="139"/>
      <c r="E17" s="142"/>
      <c r="F17" s="193"/>
      <c r="G17" s="191"/>
      <c r="H17" s="138"/>
      <c r="I17" s="157"/>
      <c r="J17" s="152"/>
      <c r="K17" s="146"/>
      <c r="L17" s="201"/>
      <c r="M17" s="13" t="s">
        <v>4</v>
      </c>
      <c r="N17" s="14">
        <v>0.8</v>
      </c>
      <c r="O17" s="23">
        <f>$G$16*$I$16*$J$16*$L$16*N17</f>
        <v>1.1626684295062153</v>
      </c>
      <c r="P17" s="6">
        <f>$H$16*$I$16*$J$16*$L$16*N17</f>
        <v>2.0972694923745134</v>
      </c>
      <c r="Q17" s="24">
        <f t="shared" si="0"/>
        <v>3.259937921880729</v>
      </c>
      <c r="S17" s="210" t="s">
        <v>28</v>
      </c>
      <c r="T17" s="214">
        <v>118.5</v>
      </c>
      <c r="V17" s="47">
        <f t="shared" si="1"/>
        <v>5.385748548101933</v>
      </c>
      <c r="W17" s="48">
        <f t="shared" si="2"/>
        <v>9.715036408386569</v>
      </c>
      <c r="X17" s="49">
        <f t="shared" si="3"/>
        <v>15.100784956488502</v>
      </c>
      <c r="Z17" s="103"/>
      <c r="AA17" s="103"/>
      <c r="AB17" s="103"/>
    </row>
    <row r="18" spans="2:28" ht="15" customHeight="1">
      <c r="B18" s="180"/>
      <c r="C18" s="190"/>
      <c r="D18" s="139"/>
      <c r="E18" s="143"/>
      <c r="F18" s="193"/>
      <c r="G18" s="191"/>
      <c r="H18" s="138"/>
      <c r="I18" s="157"/>
      <c r="J18" s="152"/>
      <c r="K18" s="165"/>
      <c r="L18" s="202"/>
      <c r="M18" s="15" t="s">
        <v>5</v>
      </c>
      <c r="N18" s="16">
        <v>0.6</v>
      </c>
      <c r="O18" s="25">
        <f>$G$16*$I$16*$J$16*$L$16*N18</f>
        <v>0.8720013221296615</v>
      </c>
      <c r="P18" s="7">
        <f>$H$16*$I$16*$J$16*$L$16*N18</f>
        <v>1.572952119280885</v>
      </c>
      <c r="Q18" s="26">
        <f t="shared" si="0"/>
        <v>2.4449534414105467</v>
      </c>
      <c r="S18" s="169"/>
      <c r="T18" s="205"/>
      <c r="V18" s="50">
        <f t="shared" si="1"/>
        <v>4.03931141107645</v>
      </c>
      <c r="W18" s="51">
        <f t="shared" si="2"/>
        <v>7.286277306289926</v>
      </c>
      <c r="X18" s="52">
        <f t="shared" si="3"/>
        <v>11.325588717366378</v>
      </c>
      <c r="Z18" s="103"/>
      <c r="AA18" s="103"/>
      <c r="AB18" s="103"/>
    </row>
    <row r="19" spans="2:28" ht="15" customHeight="1">
      <c r="B19" s="151" t="s">
        <v>24</v>
      </c>
      <c r="C19" s="190">
        <v>3</v>
      </c>
      <c r="D19" s="139">
        <v>3023</v>
      </c>
      <c r="E19" s="141">
        <v>4414</v>
      </c>
      <c r="F19" s="193"/>
      <c r="G19" s="191">
        <f>D19/$F$7</f>
        <v>1.5612492059475176</v>
      </c>
      <c r="H19" s="138">
        <f>E19/$F$7</f>
        <v>2.279640752580993</v>
      </c>
      <c r="I19" s="157">
        <v>1.15</v>
      </c>
      <c r="J19" s="152">
        <v>1</v>
      </c>
      <c r="K19" s="145" t="s">
        <v>19</v>
      </c>
      <c r="L19" s="203">
        <v>1</v>
      </c>
      <c r="M19" s="17" t="s">
        <v>3</v>
      </c>
      <c r="N19" s="18">
        <v>0.9</v>
      </c>
      <c r="O19" s="21">
        <f>$G$19*$I$19*$J$19*$L$19*N19</f>
        <v>1.6158929281556806</v>
      </c>
      <c r="P19" s="5">
        <f>$H$19*$I$19*$J$19*$L$19*N19</f>
        <v>2.359428178921328</v>
      </c>
      <c r="Q19" s="22">
        <f t="shared" si="0"/>
        <v>3.9753211070770087</v>
      </c>
      <c r="S19" s="169"/>
      <c r="T19" s="205"/>
      <c r="V19" s="53">
        <f t="shared" si="1"/>
        <v>7.485189045168028</v>
      </c>
      <c r="W19" s="54">
        <f t="shared" si="2"/>
        <v>10.929415959434891</v>
      </c>
      <c r="X19" s="55">
        <f t="shared" si="3"/>
        <v>18.41460500460292</v>
      </c>
      <c r="Z19" s="103"/>
      <c r="AA19" s="103"/>
      <c r="AB19" s="103"/>
    </row>
    <row r="20" spans="2:28" ht="15" customHeight="1">
      <c r="B20" s="151"/>
      <c r="C20" s="190"/>
      <c r="D20" s="139"/>
      <c r="E20" s="142"/>
      <c r="F20" s="193"/>
      <c r="G20" s="191"/>
      <c r="H20" s="138"/>
      <c r="I20" s="157"/>
      <c r="J20" s="152"/>
      <c r="K20" s="146"/>
      <c r="L20" s="201"/>
      <c r="M20" s="13" t="s">
        <v>4</v>
      </c>
      <c r="N20" s="14">
        <v>0.8</v>
      </c>
      <c r="O20" s="23">
        <f>$G$19*$I$19*$J$19*$L$19*N20</f>
        <v>1.4363492694717162</v>
      </c>
      <c r="P20" s="6">
        <f>$H$19*$I$19*$J$19*$L$19*N20</f>
        <v>2.0972694923745134</v>
      </c>
      <c r="Q20" s="24">
        <f t="shared" si="0"/>
        <v>3.5336187618462294</v>
      </c>
      <c r="S20" s="170"/>
      <c r="T20" s="215"/>
      <c r="V20" s="47">
        <f t="shared" si="1"/>
        <v>6.653501373482691</v>
      </c>
      <c r="W20" s="48">
        <f t="shared" si="2"/>
        <v>9.715036408386569</v>
      </c>
      <c r="X20" s="49">
        <f t="shared" si="3"/>
        <v>16.368537781869257</v>
      </c>
      <c r="Z20" s="103"/>
      <c r="AA20" s="103"/>
      <c r="AB20" s="103"/>
    </row>
    <row r="21" spans="2:28" ht="15" customHeight="1">
      <c r="B21" s="151"/>
      <c r="C21" s="190"/>
      <c r="D21" s="139"/>
      <c r="E21" s="143"/>
      <c r="F21" s="193"/>
      <c r="G21" s="191"/>
      <c r="H21" s="138"/>
      <c r="I21" s="157"/>
      <c r="J21" s="152"/>
      <c r="K21" s="165"/>
      <c r="L21" s="202"/>
      <c r="M21" s="15" t="s">
        <v>5</v>
      </c>
      <c r="N21" s="16">
        <v>0.6</v>
      </c>
      <c r="O21" s="25">
        <f>$G$19*$I$19*$J$19*$L$19*N21</f>
        <v>1.077261952103787</v>
      </c>
      <c r="P21" s="7">
        <f>$H$19*$I$19*$J$19*$L$19*N21</f>
        <v>1.572952119280885</v>
      </c>
      <c r="Q21" s="26">
        <f t="shared" si="0"/>
        <v>2.650214071384672</v>
      </c>
      <c r="S21" s="169" t="s">
        <v>118</v>
      </c>
      <c r="T21" s="205">
        <v>180</v>
      </c>
      <c r="V21" s="50">
        <f t="shared" si="1"/>
        <v>4.990126030112018</v>
      </c>
      <c r="W21" s="51">
        <f t="shared" si="2"/>
        <v>7.286277306289926</v>
      </c>
      <c r="X21" s="52">
        <f t="shared" si="3"/>
        <v>12.276403336401945</v>
      </c>
      <c r="Z21" s="103"/>
      <c r="AA21" s="103"/>
      <c r="AB21" s="103"/>
    </row>
    <row r="22" spans="2:28" ht="15" customHeight="1">
      <c r="B22" s="151" t="s">
        <v>25</v>
      </c>
      <c r="C22" s="190">
        <v>1</v>
      </c>
      <c r="D22" s="139">
        <v>5163</v>
      </c>
      <c r="E22" s="141">
        <v>4414</v>
      </c>
      <c r="F22" s="193"/>
      <c r="G22" s="191">
        <f>D22/$F$7</f>
        <v>2.6664669699990187</v>
      </c>
      <c r="H22" s="138">
        <f>E22/$F$7</f>
        <v>2.279640752580993</v>
      </c>
      <c r="I22" s="157">
        <v>1.15</v>
      </c>
      <c r="J22" s="152">
        <v>1</v>
      </c>
      <c r="K22" s="145" t="s">
        <v>19</v>
      </c>
      <c r="L22" s="203">
        <v>1</v>
      </c>
      <c r="M22" s="17" t="s">
        <v>3</v>
      </c>
      <c r="N22" s="18">
        <v>0.9</v>
      </c>
      <c r="O22" s="21">
        <f>$G$22*$I$22*$J$22*$L$22*N22</f>
        <v>2.7597933139489843</v>
      </c>
      <c r="P22" s="5">
        <f>$H$22*$I$22*$J$22*$L$22*N22</f>
        <v>2.359428178921328</v>
      </c>
      <c r="Q22" s="22">
        <f t="shared" si="0"/>
        <v>5.119221492870312</v>
      </c>
      <c r="S22" s="169"/>
      <c r="T22" s="205"/>
      <c r="V22" s="53">
        <f t="shared" si="1"/>
        <v>12.783999682501664</v>
      </c>
      <c r="W22" s="54">
        <f t="shared" si="2"/>
        <v>10.929415959434891</v>
      </c>
      <c r="X22" s="55">
        <f t="shared" si="3"/>
        <v>23.713415641936553</v>
      </c>
      <c r="Z22" s="103"/>
      <c r="AA22" s="103"/>
      <c r="AB22" s="103"/>
    </row>
    <row r="23" spans="2:28" ht="15" customHeight="1">
      <c r="B23" s="151"/>
      <c r="C23" s="190"/>
      <c r="D23" s="139"/>
      <c r="E23" s="142"/>
      <c r="F23" s="193"/>
      <c r="G23" s="191"/>
      <c r="H23" s="138"/>
      <c r="I23" s="157"/>
      <c r="J23" s="152"/>
      <c r="K23" s="146"/>
      <c r="L23" s="201"/>
      <c r="M23" s="13" t="s">
        <v>4</v>
      </c>
      <c r="N23" s="14">
        <v>0.8</v>
      </c>
      <c r="O23" s="23">
        <f>$G$22*$I$22*$J$22*$L$22*N23</f>
        <v>2.453149612399097</v>
      </c>
      <c r="P23" s="6">
        <f>$H$22*$I$22*$J$22*$L$22*N23</f>
        <v>2.0972694923745134</v>
      </c>
      <c r="Q23" s="24">
        <f t="shared" si="0"/>
        <v>4.55041910477361</v>
      </c>
      <c r="S23" s="169"/>
      <c r="T23" s="205"/>
      <c r="V23" s="47">
        <f t="shared" si="1"/>
        <v>11.363555273334812</v>
      </c>
      <c r="W23" s="48">
        <f t="shared" si="2"/>
        <v>9.715036408386569</v>
      </c>
      <c r="X23" s="49">
        <f t="shared" si="3"/>
        <v>21.078591681721377</v>
      </c>
      <c r="Z23" s="103"/>
      <c r="AA23" s="103"/>
      <c r="AB23" s="103"/>
    </row>
    <row r="24" spans="2:28" ht="15" customHeight="1" thickBot="1">
      <c r="B24" s="175"/>
      <c r="C24" s="195"/>
      <c r="D24" s="140"/>
      <c r="E24" s="144"/>
      <c r="F24" s="194"/>
      <c r="G24" s="196"/>
      <c r="H24" s="131"/>
      <c r="I24" s="208"/>
      <c r="J24" s="153"/>
      <c r="K24" s="147"/>
      <c r="L24" s="209"/>
      <c r="M24" s="19" t="s">
        <v>5</v>
      </c>
      <c r="N24" s="20">
        <v>0.6</v>
      </c>
      <c r="O24" s="27">
        <f>$G$22*$I$22*$J$22*$L$22*N24</f>
        <v>1.8398622092993226</v>
      </c>
      <c r="P24" s="28">
        <f>$H$22*$I$22*$J$22*$L$22*N24</f>
        <v>1.572952119280885</v>
      </c>
      <c r="Q24" s="29">
        <f t="shared" si="0"/>
        <v>3.4128143285802075</v>
      </c>
      <c r="S24" s="204"/>
      <c r="T24" s="206"/>
      <c r="V24" s="56">
        <f t="shared" si="1"/>
        <v>8.522666455001108</v>
      </c>
      <c r="W24" s="57">
        <f t="shared" si="2"/>
        <v>7.286277306289926</v>
      </c>
      <c r="X24" s="58">
        <f t="shared" si="3"/>
        <v>15.808943761291033</v>
      </c>
      <c r="Z24" s="103"/>
      <c r="AA24" s="103"/>
      <c r="AB24" s="103"/>
    </row>
    <row r="25" spans="15:22" ht="12" thickTop="1">
      <c r="O25" s="2"/>
      <c r="V25" s="2"/>
    </row>
    <row r="26" spans="2:22" ht="11.25">
      <c r="B26" s="30" t="s">
        <v>81</v>
      </c>
      <c r="O26" s="2"/>
      <c r="V26" s="2"/>
    </row>
    <row r="27" spans="2:22" ht="11.25">
      <c r="B27" s="30" t="s">
        <v>80</v>
      </c>
      <c r="O27" s="2"/>
      <c r="V27" s="2"/>
    </row>
    <row r="28" spans="15:22" ht="11.25">
      <c r="O28" s="2"/>
      <c r="V28" s="2"/>
    </row>
    <row r="29" spans="15:22" ht="11.25">
      <c r="O29" s="2"/>
      <c r="V29" s="2"/>
    </row>
    <row r="30" spans="2:22" ht="11.25">
      <c r="B30" s="106" t="s">
        <v>70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O30" s="30" t="s">
        <v>7</v>
      </c>
      <c r="V30" s="2"/>
    </row>
    <row r="31" spans="2:23" ht="11.25">
      <c r="B31" s="34" t="s">
        <v>71</v>
      </c>
      <c r="F31" s="1" t="s">
        <v>74</v>
      </c>
      <c r="O31" s="1" t="s">
        <v>68</v>
      </c>
      <c r="W31" s="31"/>
    </row>
    <row r="32" spans="2:23" ht="11.25">
      <c r="B32" s="34" t="s">
        <v>72</v>
      </c>
      <c r="F32" s="1" t="s">
        <v>75</v>
      </c>
      <c r="O32" s="1" t="s">
        <v>69</v>
      </c>
      <c r="W32" s="31"/>
    </row>
    <row r="33" spans="2:23" ht="11.25">
      <c r="B33" s="34" t="s">
        <v>73</v>
      </c>
      <c r="F33" s="1" t="s">
        <v>76</v>
      </c>
      <c r="P33" s="31"/>
      <c r="W33" s="31"/>
    </row>
    <row r="34" spans="16:23" ht="11.25">
      <c r="P34" s="31"/>
      <c r="W34" s="31"/>
    </row>
  </sheetData>
  <sheetProtection/>
  <mergeCells count="74">
    <mergeCell ref="S13:S16"/>
    <mergeCell ref="T13:T16"/>
    <mergeCell ref="S17:S20"/>
    <mergeCell ref="T17:T20"/>
    <mergeCell ref="S21:S24"/>
    <mergeCell ref="T21:T24"/>
    <mergeCell ref="H10:H12"/>
    <mergeCell ref="I22:I24"/>
    <mergeCell ref="L16:L18"/>
    <mergeCell ref="L19:L21"/>
    <mergeCell ref="L22:L24"/>
    <mergeCell ref="H16:H18"/>
    <mergeCell ref="I16:I18"/>
    <mergeCell ref="K19:K21"/>
    <mergeCell ref="K7:L8"/>
    <mergeCell ref="K10:K12"/>
    <mergeCell ref="K13:K15"/>
    <mergeCell ref="L10:L12"/>
    <mergeCell ref="L13:L15"/>
    <mergeCell ref="C7:C9"/>
    <mergeCell ref="I7:I9"/>
    <mergeCell ref="C10:C12"/>
    <mergeCell ref="G10:G12"/>
    <mergeCell ref="C16:C18"/>
    <mergeCell ref="G16:G18"/>
    <mergeCell ref="F10:F24"/>
    <mergeCell ref="D16:D18"/>
    <mergeCell ref="C22:C24"/>
    <mergeCell ref="G22:G24"/>
    <mergeCell ref="C19:C21"/>
    <mergeCell ref="G19:G21"/>
    <mergeCell ref="C13:C15"/>
    <mergeCell ref="G13:G15"/>
    <mergeCell ref="S7:T9"/>
    <mergeCell ref="J13:J15"/>
    <mergeCell ref="J16:J18"/>
    <mergeCell ref="D7:E8"/>
    <mergeCell ref="D10:D12"/>
    <mergeCell ref="D13:D15"/>
    <mergeCell ref="E10:E12"/>
    <mergeCell ref="H13:H15"/>
    <mergeCell ref="I13:I15"/>
    <mergeCell ref="E13:E15"/>
    <mergeCell ref="B22:B24"/>
    <mergeCell ref="B7:B9"/>
    <mergeCell ref="B10:B12"/>
    <mergeCell ref="B13:B15"/>
    <mergeCell ref="B16:B18"/>
    <mergeCell ref="B2:X2"/>
    <mergeCell ref="B3:X3"/>
    <mergeCell ref="B5:X5"/>
    <mergeCell ref="K16:K18"/>
    <mergeCell ref="V7:X8"/>
    <mergeCell ref="S10:S12"/>
    <mergeCell ref="T10:T12"/>
    <mergeCell ref="J10:J12"/>
    <mergeCell ref="M7:N8"/>
    <mergeCell ref="O7:Q8"/>
    <mergeCell ref="K22:K24"/>
    <mergeCell ref="J7:J9"/>
    <mergeCell ref="B19:B21"/>
    <mergeCell ref="J22:J24"/>
    <mergeCell ref="F7:F9"/>
    <mergeCell ref="H19:H21"/>
    <mergeCell ref="I19:I21"/>
    <mergeCell ref="I10:I12"/>
    <mergeCell ref="J19:J21"/>
    <mergeCell ref="G7:H8"/>
    <mergeCell ref="H22:H24"/>
    <mergeCell ref="D19:D21"/>
    <mergeCell ref="D22:D24"/>
    <mergeCell ref="E16:E18"/>
    <mergeCell ref="E19:E21"/>
    <mergeCell ref="E22:E24"/>
  </mergeCells>
  <printOptions/>
  <pageMargins left="0.47" right="0.2" top="0.86" bottom="0.62" header="0.54" footer="0.34"/>
  <pageSetup horizontalDpi="300" verticalDpi="300" orientation="landscape" paperSize="9" r:id="rId1"/>
  <headerFooter alignWithMargins="0">
    <oddHeader>&amp;R
</oddHeader>
    <oddFooter>&amp;L&amp;8File: &amp;F - &amp;A&amp;RPag.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AB33"/>
  <sheetViews>
    <sheetView workbookViewId="0" topLeftCell="A1">
      <selection activeCell="V24" sqref="V24"/>
    </sheetView>
  </sheetViews>
  <sheetFormatPr defaultColWidth="9.140625" defaultRowHeight="12.75"/>
  <cols>
    <col min="1" max="1" width="1.1484375" style="1" customWidth="1"/>
    <col min="2" max="2" width="5.28125" style="1" customWidth="1"/>
    <col min="3" max="3" width="6.28125" style="1" customWidth="1"/>
    <col min="4" max="4" width="6.140625" style="1" customWidth="1"/>
    <col min="5" max="5" width="6.421875" style="1" customWidth="1"/>
    <col min="6" max="6" width="3.7109375" style="1" customWidth="1"/>
    <col min="7" max="7" width="5.28125" style="1" customWidth="1"/>
    <col min="8" max="8" width="5.140625" style="1" customWidth="1"/>
    <col min="9" max="9" width="8.7109375" style="1" customWidth="1"/>
    <col min="10" max="10" width="8.57421875" style="1" customWidth="1"/>
    <col min="11" max="11" width="7.57421875" style="1" customWidth="1"/>
    <col min="12" max="12" width="6.7109375" style="1" customWidth="1"/>
    <col min="13" max="13" width="7.00390625" style="1" customWidth="1"/>
    <col min="14" max="14" width="6.7109375" style="1" customWidth="1"/>
    <col min="15" max="15" width="6.28125" style="1" customWidth="1"/>
    <col min="16" max="16" width="6.00390625" style="1" customWidth="1"/>
    <col min="17" max="17" width="6.140625" style="4" customWidth="1"/>
    <col min="18" max="18" width="0.85546875" style="1" customWidth="1"/>
    <col min="19" max="19" width="9.140625" style="1" customWidth="1"/>
    <col min="20" max="20" width="4.57421875" style="1" customWidth="1"/>
    <col min="21" max="21" width="0.85546875" style="1" customWidth="1"/>
    <col min="22" max="23" width="6.7109375" style="1" customWidth="1"/>
    <col min="24" max="24" width="6.7109375" style="4" customWidth="1"/>
    <col min="25" max="16384" width="9.140625" style="1" customWidth="1"/>
  </cols>
  <sheetData>
    <row r="1" ht="5.25" customHeight="1"/>
    <row r="2" spans="2:24" ht="15.75">
      <c r="B2" s="163" t="s">
        <v>136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</row>
    <row r="3" spans="2:24" ht="12.75">
      <c r="B3" s="164" t="s">
        <v>47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</row>
    <row r="4" spans="2:24" ht="12.75">
      <c r="B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V4" s="35"/>
      <c r="W4" s="35"/>
      <c r="X4" s="35"/>
    </row>
    <row r="5" spans="2:24" ht="15.75">
      <c r="B5" s="163" t="s">
        <v>121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</row>
    <row r="6" ht="12" thickBot="1"/>
    <row r="7" spans="2:24" ht="24.75" customHeight="1" thickTop="1">
      <c r="B7" s="176" t="s">
        <v>16</v>
      </c>
      <c r="C7" s="148" t="s">
        <v>26</v>
      </c>
      <c r="D7" s="159" t="s">
        <v>120</v>
      </c>
      <c r="E7" s="160"/>
      <c r="F7" s="154">
        <v>1936.27</v>
      </c>
      <c r="G7" s="159" t="s">
        <v>45</v>
      </c>
      <c r="H7" s="160"/>
      <c r="I7" s="148" t="s">
        <v>17</v>
      </c>
      <c r="J7" s="148" t="s">
        <v>20</v>
      </c>
      <c r="K7" s="159" t="s">
        <v>18</v>
      </c>
      <c r="L7" s="160"/>
      <c r="M7" s="159" t="s">
        <v>49</v>
      </c>
      <c r="N7" s="160"/>
      <c r="O7" s="159" t="s">
        <v>48</v>
      </c>
      <c r="P7" s="166"/>
      <c r="Q7" s="160"/>
      <c r="S7" s="159" t="s">
        <v>29</v>
      </c>
      <c r="T7" s="181"/>
      <c r="V7" s="159" t="s">
        <v>37</v>
      </c>
      <c r="W7" s="166"/>
      <c r="X7" s="160"/>
    </row>
    <row r="8" spans="2:24" ht="12.75" customHeight="1">
      <c r="B8" s="177"/>
      <c r="C8" s="177"/>
      <c r="D8" s="161"/>
      <c r="E8" s="162"/>
      <c r="F8" s="155"/>
      <c r="G8" s="161"/>
      <c r="H8" s="162"/>
      <c r="I8" s="149"/>
      <c r="J8" s="149"/>
      <c r="K8" s="161"/>
      <c r="L8" s="162"/>
      <c r="M8" s="161"/>
      <c r="N8" s="162"/>
      <c r="O8" s="161"/>
      <c r="P8" s="167"/>
      <c r="Q8" s="162"/>
      <c r="S8" s="182"/>
      <c r="T8" s="183"/>
      <c r="V8" s="161"/>
      <c r="W8" s="167"/>
      <c r="X8" s="162"/>
    </row>
    <row r="9" spans="2:28" ht="12.75" customHeight="1" thickBot="1">
      <c r="B9" s="178"/>
      <c r="C9" s="178"/>
      <c r="D9" s="10" t="s">
        <v>8</v>
      </c>
      <c r="E9" s="11" t="s">
        <v>9</v>
      </c>
      <c r="F9" s="156"/>
      <c r="G9" s="10" t="s">
        <v>8</v>
      </c>
      <c r="H9" s="11" t="s">
        <v>9</v>
      </c>
      <c r="I9" s="150"/>
      <c r="J9" s="150"/>
      <c r="K9" s="10" t="s">
        <v>58</v>
      </c>
      <c r="L9" s="37" t="s">
        <v>1</v>
      </c>
      <c r="M9" s="12" t="s">
        <v>6</v>
      </c>
      <c r="N9" s="9" t="s">
        <v>1</v>
      </c>
      <c r="O9" s="12" t="s">
        <v>8</v>
      </c>
      <c r="P9" s="8" t="s">
        <v>9</v>
      </c>
      <c r="Q9" s="9" t="s">
        <v>12</v>
      </c>
      <c r="S9" s="184"/>
      <c r="T9" s="185"/>
      <c r="V9" s="38" t="s">
        <v>8</v>
      </c>
      <c r="W9" s="39" t="s">
        <v>9</v>
      </c>
      <c r="X9" s="40" t="s">
        <v>12</v>
      </c>
      <c r="Z9" s="103"/>
      <c r="AA9" s="103"/>
      <c r="AB9" s="103"/>
    </row>
    <row r="10" spans="2:28" ht="14.25" customHeight="1" thickTop="1">
      <c r="B10" s="148" t="s">
        <v>31</v>
      </c>
      <c r="C10" s="197">
        <v>4</v>
      </c>
      <c r="D10" s="186">
        <v>2447</v>
      </c>
      <c r="E10" s="221">
        <v>4414</v>
      </c>
      <c r="F10" s="192" t="s">
        <v>2</v>
      </c>
      <c r="G10" s="222">
        <f>D10/$F$7</f>
        <v>1.2637700320719734</v>
      </c>
      <c r="H10" s="229">
        <f>E10/$F$7</f>
        <v>2.279640752580993</v>
      </c>
      <c r="I10" s="158">
        <v>1.15</v>
      </c>
      <c r="J10" s="174">
        <v>1</v>
      </c>
      <c r="K10" s="199" t="s">
        <v>19</v>
      </c>
      <c r="L10" s="200">
        <v>1</v>
      </c>
      <c r="M10" s="13" t="s">
        <v>3</v>
      </c>
      <c r="N10" s="14">
        <v>0.8</v>
      </c>
      <c r="O10" s="23">
        <f>$G$10*$I$10*$J$10*$L$10*N10</f>
        <v>1.1626684295062153</v>
      </c>
      <c r="P10" s="6">
        <f>$H$10*$I$10*$J$10*$L$10*N10</f>
        <v>2.0972694923745134</v>
      </c>
      <c r="Q10" s="24">
        <f aca="true" t="shared" si="0" ref="Q10:Q24">SUM(O10:P10)</f>
        <v>3.259937921880729</v>
      </c>
      <c r="S10" s="168" t="s">
        <v>117</v>
      </c>
      <c r="T10" s="171">
        <f>(T13*T17-T21)/T21*100</f>
        <v>363.2230833333333</v>
      </c>
      <c r="V10" s="41">
        <f aca="true" t="shared" si="1" ref="V10:V24">O10*(1+$T$10/100)</f>
        <v>5.385748548101933</v>
      </c>
      <c r="W10" s="42">
        <f aca="true" t="shared" si="2" ref="W10:W24">P10*(1+$T$10/100)</f>
        <v>9.715036408386569</v>
      </c>
      <c r="X10" s="43">
        <f aca="true" t="shared" si="3" ref="X10:X24">Q10*(1+$T$10/100)</f>
        <v>15.100784956488502</v>
      </c>
      <c r="Z10" s="103"/>
      <c r="AA10" s="103"/>
      <c r="AB10" s="103"/>
    </row>
    <row r="11" spans="2:28" ht="14.25" customHeight="1">
      <c r="B11" s="149"/>
      <c r="C11" s="190"/>
      <c r="D11" s="187"/>
      <c r="E11" s="218"/>
      <c r="F11" s="193"/>
      <c r="G11" s="223"/>
      <c r="H11" s="225"/>
      <c r="I11" s="157"/>
      <c r="J11" s="152"/>
      <c r="K11" s="146"/>
      <c r="L11" s="201"/>
      <c r="M11" s="13" t="s">
        <v>4</v>
      </c>
      <c r="N11" s="14">
        <v>0.7</v>
      </c>
      <c r="O11" s="23">
        <f>$G$10*$I$10*$J$10*$L$10*N11</f>
        <v>1.0173348758179384</v>
      </c>
      <c r="P11" s="6">
        <f>$H$10*$I$10*$J$10*$L$10*N11</f>
        <v>1.835110805827699</v>
      </c>
      <c r="Q11" s="24">
        <f t="shared" si="0"/>
        <v>2.852445681645637</v>
      </c>
      <c r="S11" s="169"/>
      <c r="T11" s="172"/>
      <c r="V11" s="41">
        <f t="shared" si="1"/>
        <v>4.712529979589191</v>
      </c>
      <c r="W11" s="42">
        <f t="shared" si="2"/>
        <v>8.500656857338246</v>
      </c>
      <c r="X11" s="43">
        <f t="shared" si="3"/>
        <v>13.213186836927436</v>
      </c>
      <c r="Z11" s="103"/>
      <c r="AA11" s="103"/>
      <c r="AB11" s="103"/>
    </row>
    <row r="12" spans="2:28" ht="14.25" customHeight="1">
      <c r="B12" s="179"/>
      <c r="C12" s="190"/>
      <c r="D12" s="188"/>
      <c r="E12" s="219"/>
      <c r="F12" s="193"/>
      <c r="G12" s="198"/>
      <c r="H12" s="207"/>
      <c r="I12" s="157"/>
      <c r="J12" s="152"/>
      <c r="K12" s="165"/>
      <c r="L12" s="202"/>
      <c r="M12" s="15" t="s">
        <v>5</v>
      </c>
      <c r="N12" s="16">
        <v>0.6</v>
      </c>
      <c r="O12" s="25">
        <f>$G$10*$I$10*$J$10*$L$10*N12</f>
        <v>0.8720013221296615</v>
      </c>
      <c r="P12" s="7">
        <f>$H$10*$I$10*$J$10*$L$10*N12</f>
        <v>1.572952119280885</v>
      </c>
      <c r="Q12" s="26">
        <f t="shared" si="0"/>
        <v>2.4449534414105467</v>
      </c>
      <c r="S12" s="170"/>
      <c r="T12" s="173"/>
      <c r="V12" s="44">
        <f t="shared" si="1"/>
        <v>4.03931141107645</v>
      </c>
      <c r="W12" s="45">
        <f t="shared" si="2"/>
        <v>7.286277306289926</v>
      </c>
      <c r="X12" s="46">
        <f t="shared" si="3"/>
        <v>11.325588717366378</v>
      </c>
      <c r="Z12" s="103"/>
      <c r="AA12" s="103"/>
      <c r="AB12" s="103"/>
    </row>
    <row r="13" spans="2:28" ht="14.25" customHeight="1">
      <c r="B13" s="216" t="s">
        <v>32</v>
      </c>
      <c r="C13" s="197">
        <v>3</v>
      </c>
      <c r="D13" s="139">
        <v>3023</v>
      </c>
      <c r="E13" s="217">
        <v>4414</v>
      </c>
      <c r="F13" s="193"/>
      <c r="G13" s="226">
        <f>D13/$F$7</f>
        <v>1.5612492059475176</v>
      </c>
      <c r="H13" s="224">
        <f>E13/$F$7</f>
        <v>2.279640752580993</v>
      </c>
      <c r="I13" s="158">
        <v>1.15</v>
      </c>
      <c r="J13" s="174">
        <v>1</v>
      </c>
      <c r="K13" s="230" t="s">
        <v>19</v>
      </c>
      <c r="L13" s="201">
        <v>1</v>
      </c>
      <c r="M13" s="13" t="s">
        <v>3</v>
      </c>
      <c r="N13" s="14">
        <v>0.8</v>
      </c>
      <c r="O13" s="23">
        <f>$G$13*$I$13*$J$13*$L$13*N13</f>
        <v>1.4363492694717162</v>
      </c>
      <c r="P13" s="6">
        <f>$H$13*$I$13*$J$13*$L$13*N13</f>
        <v>2.0972694923745134</v>
      </c>
      <c r="Q13" s="24">
        <f t="shared" si="0"/>
        <v>3.5336187618462294</v>
      </c>
      <c r="S13" s="210" t="s">
        <v>119</v>
      </c>
      <c r="T13" s="211">
        <v>7.0363</v>
      </c>
      <c r="V13" s="47">
        <f t="shared" si="1"/>
        <v>6.653501373482691</v>
      </c>
      <c r="W13" s="48">
        <f t="shared" si="2"/>
        <v>9.715036408386569</v>
      </c>
      <c r="X13" s="49">
        <f t="shared" si="3"/>
        <v>16.368537781869257</v>
      </c>
      <c r="Z13" s="103"/>
      <c r="AA13" s="103"/>
      <c r="AB13" s="103"/>
    </row>
    <row r="14" spans="2:28" ht="14.25" customHeight="1">
      <c r="B14" s="149"/>
      <c r="C14" s="190"/>
      <c r="D14" s="139"/>
      <c r="E14" s="218"/>
      <c r="F14" s="193"/>
      <c r="G14" s="223"/>
      <c r="H14" s="225"/>
      <c r="I14" s="157"/>
      <c r="J14" s="152"/>
      <c r="K14" s="146"/>
      <c r="L14" s="201"/>
      <c r="M14" s="13" t="s">
        <v>4</v>
      </c>
      <c r="N14" s="14">
        <v>0.7</v>
      </c>
      <c r="O14" s="23">
        <f>$G$13*$I$13*$J$13*$L$13*N14</f>
        <v>1.2568056107877514</v>
      </c>
      <c r="P14" s="6">
        <f>$H$13*$I$13*$J$13*$L$13*N14</f>
        <v>1.835110805827699</v>
      </c>
      <c r="Q14" s="24">
        <f t="shared" si="0"/>
        <v>3.0919164166154505</v>
      </c>
      <c r="S14" s="169"/>
      <c r="T14" s="212"/>
      <c r="V14" s="47">
        <f t="shared" si="1"/>
        <v>5.821813701797354</v>
      </c>
      <c r="W14" s="48">
        <f t="shared" si="2"/>
        <v>8.500656857338246</v>
      </c>
      <c r="X14" s="49">
        <f t="shared" si="3"/>
        <v>14.322470559135601</v>
      </c>
      <c r="Z14" s="103"/>
      <c r="AA14" s="103"/>
      <c r="AB14" s="103"/>
    </row>
    <row r="15" spans="2:28" ht="14.25" customHeight="1">
      <c r="B15" s="179"/>
      <c r="C15" s="190"/>
      <c r="D15" s="139"/>
      <c r="E15" s="219"/>
      <c r="F15" s="193"/>
      <c r="G15" s="198"/>
      <c r="H15" s="207"/>
      <c r="I15" s="157"/>
      <c r="J15" s="152"/>
      <c r="K15" s="165"/>
      <c r="L15" s="202"/>
      <c r="M15" s="15" t="s">
        <v>5</v>
      </c>
      <c r="N15" s="16">
        <v>0.6</v>
      </c>
      <c r="O15" s="25">
        <f>$G$13*$I$13*$J$13*$L$13*N15</f>
        <v>1.077261952103787</v>
      </c>
      <c r="P15" s="7">
        <f>$H$13*$I$13*$J$13*$L$13*N15</f>
        <v>1.572952119280885</v>
      </c>
      <c r="Q15" s="26">
        <f t="shared" si="0"/>
        <v>2.650214071384672</v>
      </c>
      <c r="S15" s="169"/>
      <c r="T15" s="212"/>
      <c r="V15" s="50">
        <f t="shared" si="1"/>
        <v>4.990126030112018</v>
      </c>
      <c r="W15" s="51">
        <f t="shared" si="2"/>
        <v>7.286277306289926</v>
      </c>
      <c r="X15" s="52">
        <f t="shared" si="3"/>
        <v>12.276403336401945</v>
      </c>
      <c r="Z15" s="103"/>
      <c r="AA15" s="103"/>
      <c r="AB15" s="103"/>
    </row>
    <row r="16" spans="2:28" ht="14.25" customHeight="1">
      <c r="B16" s="216" t="s">
        <v>33</v>
      </c>
      <c r="C16" s="190">
        <v>1</v>
      </c>
      <c r="D16" s="139">
        <v>5163</v>
      </c>
      <c r="E16" s="217">
        <v>4414</v>
      </c>
      <c r="F16" s="193"/>
      <c r="G16" s="226">
        <f>D16/$F$7</f>
        <v>2.6664669699990187</v>
      </c>
      <c r="H16" s="224">
        <f>E16/$F$7</f>
        <v>2.279640752580993</v>
      </c>
      <c r="I16" s="157">
        <v>1.15</v>
      </c>
      <c r="J16" s="152">
        <v>1</v>
      </c>
      <c r="K16" s="145" t="s">
        <v>19</v>
      </c>
      <c r="L16" s="203">
        <v>1</v>
      </c>
      <c r="M16" s="17" t="s">
        <v>3</v>
      </c>
      <c r="N16" s="14">
        <v>0.8</v>
      </c>
      <c r="O16" s="21">
        <f>$G$16*$I$16*$J$16*$L$16*N16</f>
        <v>2.453149612399097</v>
      </c>
      <c r="P16" s="5">
        <f>$H$16*$I$16*$J$16*$L$16*N16</f>
        <v>2.0972694923745134</v>
      </c>
      <c r="Q16" s="22">
        <f t="shared" si="0"/>
        <v>4.55041910477361</v>
      </c>
      <c r="S16" s="170"/>
      <c r="T16" s="213"/>
      <c r="V16" s="53">
        <f t="shared" si="1"/>
        <v>11.363555273334812</v>
      </c>
      <c r="W16" s="54">
        <f t="shared" si="2"/>
        <v>9.715036408386569</v>
      </c>
      <c r="X16" s="55">
        <f t="shared" si="3"/>
        <v>21.078591681721377</v>
      </c>
      <c r="Z16" s="103"/>
      <c r="AA16" s="103"/>
      <c r="AB16" s="103"/>
    </row>
    <row r="17" spans="2:28" ht="14.25" customHeight="1">
      <c r="B17" s="149"/>
      <c r="C17" s="190"/>
      <c r="D17" s="139"/>
      <c r="E17" s="218"/>
      <c r="F17" s="193"/>
      <c r="G17" s="223"/>
      <c r="H17" s="225"/>
      <c r="I17" s="157"/>
      <c r="J17" s="152"/>
      <c r="K17" s="146"/>
      <c r="L17" s="201"/>
      <c r="M17" s="13" t="s">
        <v>4</v>
      </c>
      <c r="N17" s="14">
        <v>0.7</v>
      </c>
      <c r="O17" s="23">
        <f>$G$16*$I$16*$J$16*$L$16*N17</f>
        <v>2.1465059108492097</v>
      </c>
      <c r="P17" s="6">
        <f>$H$16*$I$16*$J$16*$L$16*N17</f>
        <v>1.835110805827699</v>
      </c>
      <c r="Q17" s="24">
        <f t="shared" si="0"/>
        <v>3.9816167166769088</v>
      </c>
      <c r="S17" s="210" t="s">
        <v>28</v>
      </c>
      <c r="T17" s="214">
        <v>118.5</v>
      </c>
      <c r="V17" s="47">
        <f t="shared" si="1"/>
        <v>9.94311086416796</v>
      </c>
      <c r="W17" s="48">
        <f t="shared" si="2"/>
        <v>8.500656857338246</v>
      </c>
      <c r="X17" s="49">
        <f t="shared" si="3"/>
        <v>18.443767721506205</v>
      </c>
      <c r="Z17" s="103"/>
      <c r="AA17" s="103"/>
      <c r="AB17" s="103"/>
    </row>
    <row r="18" spans="2:28" ht="14.25" customHeight="1">
      <c r="B18" s="179"/>
      <c r="C18" s="190"/>
      <c r="D18" s="139"/>
      <c r="E18" s="219"/>
      <c r="F18" s="193"/>
      <c r="G18" s="198"/>
      <c r="H18" s="207"/>
      <c r="I18" s="157"/>
      <c r="J18" s="152"/>
      <c r="K18" s="165"/>
      <c r="L18" s="202"/>
      <c r="M18" s="15" t="s">
        <v>5</v>
      </c>
      <c r="N18" s="16">
        <v>0.6</v>
      </c>
      <c r="O18" s="25">
        <f>$G$16*$I$16*$J$16*$L$16*N18</f>
        <v>1.8398622092993226</v>
      </c>
      <c r="P18" s="7">
        <f>$H$16*$I$16*$J$16*$L$16*N18</f>
        <v>1.572952119280885</v>
      </c>
      <c r="Q18" s="26">
        <f t="shared" si="0"/>
        <v>3.4128143285802075</v>
      </c>
      <c r="S18" s="169"/>
      <c r="T18" s="205"/>
      <c r="V18" s="50">
        <f t="shared" si="1"/>
        <v>8.522666455001108</v>
      </c>
      <c r="W18" s="51">
        <f t="shared" si="2"/>
        <v>7.286277306289926</v>
      </c>
      <c r="X18" s="52">
        <f t="shared" si="3"/>
        <v>15.808943761291033</v>
      </c>
      <c r="Z18" s="103"/>
      <c r="AA18" s="103"/>
      <c r="AB18" s="103"/>
    </row>
    <row r="19" spans="2:28" ht="14.25" customHeight="1">
      <c r="B19" s="216" t="s">
        <v>34</v>
      </c>
      <c r="C19" s="190">
        <v>0.15</v>
      </c>
      <c r="D19" s="139">
        <v>9425</v>
      </c>
      <c r="E19" s="217">
        <v>4414</v>
      </c>
      <c r="F19" s="193"/>
      <c r="G19" s="226">
        <f>D19/$F$7</f>
        <v>4.86760627391841</v>
      </c>
      <c r="H19" s="224">
        <f>E19/$F$7</f>
        <v>2.279640752580993</v>
      </c>
      <c r="I19" s="157">
        <v>1.15</v>
      </c>
      <c r="J19" s="152">
        <v>1</v>
      </c>
      <c r="K19" s="145" t="s">
        <v>19</v>
      </c>
      <c r="L19" s="203">
        <v>1</v>
      </c>
      <c r="M19" s="17" t="s">
        <v>3</v>
      </c>
      <c r="N19" s="14">
        <v>0.8</v>
      </c>
      <c r="O19" s="21">
        <f>$G$19*$I$19*$J$19*$L$19*N19</f>
        <v>4.478197772004937</v>
      </c>
      <c r="P19" s="5">
        <f>$H$19*$I$19*$J$19*$L$19*N19</f>
        <v>2.0972694923745134</v>
      </c>
      <c r="Q19" s="22">
        <f t="shared" si="0"/>
        <v>6.5754672643794505</v>
      </c>
      <c r="S19" s="169"/>
      <c r="T19" s="205"/>
      <c r="V19" s="53">
        <f t="shared" si="1"/>
        <v>20.744045797245903</v>
      </c>
      <c r="W19" s="54">
        <f t="shared" si="2"/>
        <v>9.715036408386569</v>
      </c>
      <c r="X19" s="55">
        <f t="shared" si="3"/>
        <v>30.459082205632473</v>
      </c>
      <c r="Z19" s="103"/>
      <c r="AA19" s="103"/>
      <c r="AB19" s="103"/>
    </row>
    <row r="20" spans="2:28" ht="14.25" customHeight="1">
      <c r="B20" s="149"/>
      <c r="C20" s="190"/>
      <c r="D20" s="139"/>
      <c r="E20" s="218"/>
      <c r="F20" s="193"/>
      <c r="G20" s="223"/>
      <c r="H20" s="225"/>
      <c r="I20" s="157"/>
      <c r="J20" s="152"/>
      <c r="K20" s="146"/>
      <c r="L20" s="201"/>
      <c r="M20" s="13" t="s">
        <v>4</v>
      </c>
      <c r="N20" s="14">
        <v>0.7</v>
      </c>
      <c r="O20" s="23">
        <f>$G$19*$I$19*$J$19*$L$19*N20</f>
        <v>3.9184230505043196</v>
      </c>
      <c r="P20" s="6">
        <f>$H$19*$I$19*$J$19*$L$19*N20</f>
        <v>1.835110805827699</v>
      </c>
      <c r="Q20" s="24">
        <f t="shared" si="0"/>
        <v>5.753533856332019</v>
      </c>
      <c r="S20" s="170"/>
      <c r="T20" s="215"/>
      <c r="V20" s="47">
        <f t="shared" si="1"/>
        <v>18.151040072590163</v>
      </c>
      <c r="W20" s="48">
        <f t="shared" si="2"/>
        <v>8.500656857338246</v>
      </c>
      <c r="X20" s="49">
        <f t="shared" si="3"/>
        <v>26.65169692992841</v>
      </c>
      <c r="Z20" s="103"/>
      <c r="AA20" s="103"/>
      <c r="AB20" s="103"/>
    </row>
    <row r="21" spans="2:28" ht="14.25" customHeight="1">
      <c r="B21" s="179"/>
      <c r="C21" s="190"/>
      <c r="D21" s="139"/>
      <c r="E21" s="219"/>
      <c r="F21" s="193"/>
      <c r="G21" s="198"/>
      <c r="H21" s="207"/>
      <c r="I21" s="157"/>
      <c r="J21" s="152"/>
      <c r="K21" s="165"/>
      <c r="L21" s="202"/>
      <c r="M21" s="15" t="s">
        <v>5</v>
      </c>
      <c r="N21" s="16">
        <v>0.6</v>
      </c>
      <c r="O21" s="25">
        <f>$G$19*$I$19*$J$19*$L$19*N21</f>
        <v>3.3586483290037026</v>
      </c>
      <c r="P21" s="7">
        <f>$H$19*$I$19*$J$19*$L$19*N21</f>
        <v>1.572952119280885</v>
      </c>
      <c r="Q21" s="26">
        <f t="shared" si="0"/>
        <v>4.931600448284588</v>
      </c>
      <c r="S21" s="169" t="s">
        <v>118</v>
      </c>
      <c r="T21" s="205">
        <v>180</v>
      </c>
      <c r="V21" s="50">
        <f t="shared" si="1"/>
        <v>15.558034347934427</v>
      </c>
      <c r="W21" s="51">
        <f t="shared" si="2"/>
        <v>7.286277306289926</v>
      </c>
      <c r="X21" s="52">
        <f t="shared" si="3"/>
        <v>22.844311654224352</v>
      </c>
      <c r="Z21" s="103"/>
      <c r="AA21" s="103"/>
      <c r="AB21" s="103"/>
    </row>
    <row r="22" spans="2:28" ht="14.25" customHeight="1">
      <c r="B22" s="216" t="s">
        <v>35</v>
      </c>
      <c r="C22" s="190">
        <v>0.1</v>
      </c>
      <c r="D22" s="139">
        <v>9425</v>
      </c>
      <c r="E22" s="217">
        <v>4414</v>
      </c>
      <c r="F22" s="193"/>
      <c r="G22" s="226">
        <f>D22/$F$7</f>
        <v>4.86760627391841</v>
      </c>
      <c r="H22" s="224">
        <f>E22/$F$7</f>
        <v>2.279640752580993</v>
      </c>
      <c r="I22" s="157">
        <v>1.15</v>
      </c>
      <c r="J22" s="152">
        <v>1</v>
      </c>
      <c r="K22" s="145" t="s">
        <v>19</v>
      </c>
      <c r="L22" s="203">
        <v>1</v>
      </c>
      <c r="M22" s="17" t="s">
        <v>3</v>
      </c>
      <c r="N22" s="14">
        <v>0.8</v>
      </c>
      <c r="O22" s="21">
        <f>$G$22*$I$22*$J$22*$L$22*N22</f>
        <v>4.478197772004937</v>
      </c>
      <c r="P22" s="5">
        <f>$H$22*$I$22*$J$22*$L$22*N22</f>
        <v>2.0972694923745134</v>
      </c>
      <c r="Q22" s="22">
        <f t="shared" si="0"/>
        <v>6.5754672643794505</v>
      </c>
      <c r="S22" s="169"/>
      <c r="T22" s="205"/>
      <c r="V22" s="53">
        <f t="shared" si="1"/>
        <v>20.744045797245903</v>
      </c>
      <c r="W22" s="54">
        <f t="shared" si="2"/>
        <v>9.715036408386569</v>
      </c>
      <c r="X22" s="55">
        <f t="shared" si="3"/>
        <v>30.459082205632473</v>
      </c>
      <c r="Z22" s="103"/>
      <c r="AA22" s="103"/>
      <c r="AB22" s="103"/>
    </row>
    <row r="23" spans="2:28" ht="14.25" customHeight="1">
      <c r="B23" s="149"/>
      <c r="C23" s="190"/>
      <c r="D23" s="139"/>
      <c r="E23" s="218"/>
      <c r="F23" s="193"/>
      <c r="G23" s="223"/>
      <c r="H23" s="225"/>
      <c r="I23" s="157"/>
      <c r="J23" s="152"/>
      <c r="K23" s="146"/>
      <c r="L23" s="201"/>
      <c r="M23" s="13" t="s">
        <v>4</v>
      </c>
      <c r="N23" s="14">
        <v>0.7</v>
      </c>
      <c r="O23" s="23">
        <f>$G$22*$I$22*$J$22*$L$22*N23</f>
        <v>3.9184230505043196</v>
      </c>
      <c r="P23" s="6">
        <f>$H$22*$I$22*$J$22*$L$22*N23</f>
        <v>1.835110805827699</v>
      </c>
      <c r="Q23" s="24">
        <f t="shared" si="0"/>
        <v>5.753533856332019</v>
      </c>
      <c r="S23" s="169"/>
      <c r="T23" s="205"/>
      <c r="V23" s="47">
        <f t="shared" si="1"/>
        <v>18.151040072590163</v>
      </c>
      <c r="W23" s="48">
        <f t="shared" si="2"/>
        <v>8.500656857338246</v>
      </c>
      <c r="X23" s="49">
        <f t="shared" si="3"/>
        <v>26.65169692992841</v>
      </c>
      <c r="Z23" s="103"/>
      <c r="AA23" s="103"/>
      <c r="AB23" s="103"/>
    </row>
    <row r="24" spans="2:28" ht="14.25" customHeight="1" thickBot="1">
      <c r="B24" s="150"/>
      <c r="C24" s="195"/>
      <c r="D24" s="140"/>
      <c r="E24" s="220"/>
      <c r="F24" s="194"/>
      <c r="G24" s="227"/>
      <c r="H24" s="228"/>
      <c r="I24" s="208"/>
      <c r="J24" s="153"/>
      <c r="K24" s="147"/>
      <c r="L24" s="209"/>
      <c r="M24" s="19" t="s">
        <v>5</v>
      </c>
      <c r="N24" s="20">
        <v>0.6</v>
      </c>
      <c r="O24" s="27">
        <f>$G$22*$I$22*$J$22*$L$22*N24</f>
        <v>3.3586483290037026</v>
      </c>
      <c r="P24" s="28">
        <f>$H$22*$I$22*$J$22*$L$22*N24</f>
        <v>1.572952119280885</v>
      </c>
      <c r="Q24" s="29">
        <f t="shared" si="0"/>
        <v>4.931600448284588</v>
      </c>
      <c r="S24" s="204"/>
      <c r="T24" s="206"/>
      <c r="V24" s="56">
        <f t="shared" si="1"/>
        <v>15.558034347934427</v>
      </c>
      <c r="W24" s="57">
        <f t="shared" si="2"/>
        <v>7.286277306289926</v>
      </c>
      <c r="X24" s="58">
        <f t="shared" si="3"/>
        <v>22.844311654224352</v>
      </c>
      <c r="Z24" s="103"/>
      <c r="AA24" s="103"/>
      <c r="AB24" s="103"/>
    </row>
    <row r="25" spans="15:22" ht="12" thickTop="1">
      <c r="O25" s="2"/>
      <c r="V25" s="2"/>
    </row>
    <row r="26" ht="11.25">
      <c r="B26" s="30" t="s">
        <v>81</v>
      </c>
    </row>
    <row r="27" ht="11.25">
      <c r="B27" s="30" t="s">
        <v>80</v>
      </c>
    </row>
    <row r="30" spans="2:22" ht="11.25">
      <c r="B30" s="106" t="s">
        <v>70</v>
      </c>
      <c r="C30" s="106"/>
      <c r="D30" s="106"/>
      <c r="E30" s="106"/>
      <c r="F30" s="106"/>
      <c r="J30" s="30"/>
      <c r="V30" s="2"/>
    </row>
    <row r="31" spans="2:23" ht="11.25">
      <c r="B31" s="34" t="s">
        <v>71</v>
      </c>
      <c r="F31" s="1" t="s">
        <v>74</v>
      </c>
      <c r="O31" s="107"/>
      <c r="P31" s="31"/>
      <c r="W31" s="31"/>
    </row>
    <row r="32" spans="2:23" ht="11.25">
      <c r="B32" s="34" t="s">
        <v>72</v>
      </c>
      <c r="F32" s="1" t="s">
        <v>75</v>
      </c>
      <c r="P32" s="31"/>
      <c r="W32" s="31"/>
    </row>
    <row r="33" spans="2:23" ht="11.25">
      <c r="B33" s="34" t="s">
        <v>73</v>
      </c>
      <c r="F33" s="1" t="s">
        <v>76</v>
      </c>
      <c r="P33" s="31"/>
      <c r="W33" s="31"/>
    </row>
  </sheetData>
  <sheetProtection/>
  <mergeCells count="74">
    <mergeCell ref="S17:S20"/>
    <mergeCell ref="S21:S24"/>
    <mergeCell ref="T21:T24"/>
    <mergeCell ref="T17:T20"/>
    <mergeCell ref="S10:S12"/>
    <mergeCell ref="T10:T12"/>
    <mergeCell ref="S13:S16"/>
    <mergeCell ref="T13:T16"/>
    <mergeCell ref="L13:L15"/>
    <mergeCell ref="L16:L18"/>
    <mergeCell ref="L22:L24"/>
    <mergeCell ref="J16:J18"/>
    <mergeCell ref="K13:K15"/>
    <mergeCell ref="K16:K18"/>
    <mergeCell ref="I22:I24"/>
    <mergeCell ref="L19:L21"/>
    <mergeCell ref="K22:K24"/>
    <mergeCell ref="J19:J21"/>
    <mergeCell ref="J22:J24"/>
    <mergeCell ref="K19:K21"/>
    <mergeCell ref="C13:C15"/>
    <mergeCell ref="H13:H15"/>
    <mergeCell ref="G7:H8"/>
    <mergeCell ref="G13:G15"/>
    <mergeCell ref="H10:H12"/>
    <mergeCell ref="C16:C18"/>
    <mergeCell ref="G16:G18"/>
    <mergeCell ref="H16:H18"/>
    <mergeCell ref="I16:I18"/>
    <mergeCell ref="E16:E18"/>
    <mergeCell ref="C22:C24"/>
    <mergeCell ref="C19:C21"/>
    <mergeCell ref="H19:H21"/>
    <mergeCell ref="D19:D21"/>
    <mergeCell ref="E19:E21"/>
    <mergeCell ref="D22:D24"/>
    <mergeCell ref="G19:G21"/>
    <mergeCell ref="G22:G24"/>
    <mergeCell ref="F10:F24"/>
    <mergeCell ref="H22:H24"/>
    <mergeCell ref="B13:B15"/>
    <mergeCell ref="D7:E8"/>
    <mergeCell ref="F7:F9"/>
    <mergeCell ref="V7:X8"/>
    <mergeCell ref="J7:J9"/>
    <mergeCell ref="J13:J15"/>
    <mergeCell ref="K10:K12"/>
    <mergeCell ref="L10:L12"/>
    <mergeCell ref="O7:Q8"/>
    <mergeCell ref="M7:N8"/>
    <mergeCell ref="I10:I12"/>
    <mergeCell ref="J10:J12"/>
    <mergeCell ref="I19:I21"/>
    <mergeCell ref="I13:I15"/>
    <mergeCell ref="B10:B12"/>
    <mergeCell ref="B2:X2"/>
    <mergeCell ref="B3:X3"/>
    <mergeCell ref="B5:X5"/>
    <mergeCell ref="B7:B9"/>
    <mergeCell ref="K7:L8"/>
    <mergeCell ref="S7:T9"/>
    <mergeCell ref="G10:G12"/>
    <mergeCell ref="C7:C9"/>
    <mergeCell ref="I7:I9"/>
    <mergeCell ref="B22:B24"/>
    <mergeCell ref="C10:C12"/>
    <mergeCell ref="D13:D15"/>
    <mergeCell ref="E13:E15"/>
    <mergeCell ref="E22:E24"/>
    <mergeCell ref="D10:D12"/>
    <mergeCell ref="E10:E12"/>
    <mergeCell ref="D16:D18"/>
    <mergeCell ref="B16:B18"/>
    <mergeCell ref="B19:B21"/>
  </mergeCells>
  <printOptions/>
  <pageMargins left="0.58" right="0.26" top="0.86" bottom="0.62" header="0.54" footer="0.34"/>
  <pageSetup horizontalDpi="300" verticalDpi="300" orientation="landscape" paperSize="9" r:id="rId1"/>
  <headerFooter alignWithMargins="0">
    <oddHeader>&amp;R
</oddHeader>
    <oddFooter>&amp;L&amp;8File: &amp;F - &amp;A&amp;RPag.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AB33"/>
  <sheetViews>
    <sheetView workbookViewId="0" topLeftCell="A1">
      <selection activeCell="B2" sqref="B2:X2"/>
    </sheetView>
  </sheetViews>
  <sheetFormatPr defaultColWidth="9.140625" defaultRowHeight="12.75"/>
  <cols>
    <col min="1" max="1" width="1.1484375" style="1" customWidth="1"/>
    <col min="2" max="2" width="5.28125" style="1" customWidth="1"/>
    <col min="3" max="3" width="6.28125" style="1" customWidth="1"/>
    <col min="4" max="4" width="6.140625" style="1" customWidth="1"/>
    <col min="5" max="5" width="6.421875" style="1" customWidth="1"/>
    <col min="6" max="6" width="3.7109375" style="1" customWidth="1"/>
    <col min="7" max="7" width="5.28125" style="1" customWidth="1"/>
    <col min="8" max="8" width="5.140625" style="1" customWidth="1"/>
    <col min="9" max="9" width="8.7109375" style="1" customWidth="1"/>
    <col min="10" max="10" width="8.57421875" style="1" customWidth="1"/>
    <col min="11" max="11" width="7.57421875" style="1" customWidth="1"/>
    <col min="12" max="12" width="6.7109375" style="1" customWidth="1"/>
    <col min="13" max="13" width="7.00390625" style="1" customWidth="1"/>
    <col min="14" max="14" width="6.7109375" style="1" customWidth="1"/>
    <col min="15" max="15" width="6.28125" style="1" customWidth="1"/>
    <col min="16" max="16" width="6.00390625" style="1" customWidth="1"/>
    <col min="17" max="17" width="6.140625" style="4" customWidth="1"/>
    <col min="18" max="18" width="0.85546875" style="1" customWidth="1"/>
    <col min="19" max="19" width="9.140625" style="1" customWidth="1"/>
    <col min="20" max="20" width="4.57421875" style="1" customWidth="1"/>
    <col min="21" max="21" width="0.85546875" style="1" customWidth="1"/>
    <col min="22" max="23" width="6.7109375" style="1" customWidth="1"/>
    <col min="24" max="24" width="6.7109375" style="4" customWidth="1"/>
    <col min="25" max="16384" width="9.140625" style="1" customWidth="1"/>
  </cols>
  <sheetData>
    <row r="1" ht="5.25" customHeight="1"/>
    <row r="2" spans="2:24" ht="15.75">
      <c r="B2" s="163" t="s">
        <v>137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</row>
    <row r="3" spans="2:24" ht="12.75">
      <c r="B3" s="164" t="s">
        <v>47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</row>
    <row r="4" spans="2:24" ht="12.75">
      <c r="B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V4" s="35"/>
      <c r="W4" s="35"/>
      <c r="X4" s="35"/>
    </row>
    <row r="5" spans="2:24" ht="15.75">
      <c r="B5" s="163" t="s">
        <v>122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</row>
    <row r="6" ht="12" thickBot="1"/>
    <row r="7" spans="2:24" ht="24.75" customHeight="1" thickTop="1">
      <c r="B7" s="176" t="s">
        <v>16</v>
      </c>
      <c r="C7" s="148" t="s">
        <v>26</v>
      </c>
      <c r="D7" s="159" t="s">
        <v>120</v>
      </c>
      <c r="E7" s="160"/>
      <c r="F7" s="154">
        <v>1936.27</v>
      </c>
      <c r="G7" s="159" t="s">
        <v>45</v>
      </c>
      <c r="H7" s="160"/>
      <c r="I7" s="148" t="s">
        <v>17</v>
      </c>
      <c r="J7" s="148" t="s">
        <v>20</v>
      </c>
      <c r="K7" s="159" t="s">
        <v>18</v>
      </c>
      <c r="L7" s="160"/>
      <c r="M7" s="159" t="s">
        <v>49</v>
      </c>
      <c r="N7" s="160"/>
      <c r="O7" s="159" t="s">
        <v>48</v>
      </c>
      <c r="P7" s="166"/>
      <c r="Q7" s="160"/>
      <c r="S7" s="159" t="s">
        <v>29</v>
      </c>
      <c r="T7" s="181"/>
      <c r="V7" s="159" t="s">
        <v>37</v>
      </c>
      <c r="W7" s="166"/>
      <c r="X7" s="160"/>
    </row>
    <row r="8" spans="2:24" ht="12.75" customHeight="1">
      <c r="B8" s="177"/>
      <c r="C8" s="177"/>
      <c r="D8" s="161"/>
      <c r="E8" s="162"/>
      <c r="F8" s="155"/>
      <c r="G8" s="161"/>
      <c r="H8" s="162"/>
      <c r="I8" s="149"/>
      <c r="J8" s="149"/>
      <c r="K8" s="161"/>
      <c r="L8" s="162"/>
      <c r="M8" s="161"/>
      <c r="N8" s="162"/>
      <c r="O8" s="161"/>
      <c r="P8" s="167"/>
      <c r="Q8" s="162"/>
      <c r="S8" s="182"/>
      <c r="T8" s="183"/>
      <c r="V8" s="161"/>
      <c r="W8" s="167"/>
      <c r="X8" s="162"/>
    </row>
    <row r="9" spans="2:28" ht="12.75" customHeight="1" thickBot="1">
      <c r="B9" s="178"/>
      <c r="C9" s="178"/>
      <c r="D9" s="10" t="s">
        <v>8</v>
      </c>
      <c r="E9" s="11" t="s">
        <v>9</v>
      </c>
      <c r="F9" s="156"/>
      <c r="G9" s="10" t="s">
        <v>8</v>
      </c>
      <c r="H9" s="11" t="s">
        <v>9</v>
      </c>
      <c r="I9" s="150"/>
      <c r="J9" s="150"/>
      <c r="K9" s="10" t="s">
        <v>58</v>
      </c>
      <c r="L9" s="37" t="s">
        <v>1</v>
      </c>
      <c r="M9" s="12" t="s">
        <v>6</v>
      </c>
      <c r="N9" s="9" t="s">
        <v>1</v>
      </c>
      <c r="O9" s="12" t="s">
        <v>8</v>
      </c>
      <c r="P9" s="8" t="s">
        <v>9</v>
      </c>
      <c r="Q9" s="9" t="s">
        <v>12</v>
      </c>
      <c r="S9" s="184"/>
      <c r="T9" s="185"/>
      <c r="V9" s="38" t="s">
        <v>8</v>
      </c>
      <c r="W9" s="39" t="s">
        <v>9</v>
      </c>
      <c r="X9" s="40" t="s">
        <v>12</v>
      </c>
      <c r="Z9" s="103"/>
      <c r="AA9" s="103"/>
      <c r="AB9" s="103"/>
    </row>
    <row r="10" spans="2:28" ht="14.25" customHeight="1" thickTop="1">
      <c r="B10" s="148" t="s">
        <v>31</v>
      </c>
      <c r="C10" s="197">
        <v>4</v>
      </c>
      <c r="D10" s="186">
        <v>2447</v>
      </c>
      <c r="E10" s="221">
        <v>4414</v>
      </c>
      <c r="F10" s="192" t="s">
        <v>2</v>
      </c>
      <c r="G10" s="222">
        <f>D10/$F$7</f>
        <v>1.2637700320719734</v>
      </c>
      <c r="H10" s="229">
        <f>E10/$F$7</f>
        <v>2.279640752580993</v>
      </c>
      <c r="I10" s="158">
        <v>1.15</v>
      </c>
      <c r="J10" s="174">
        <v>1</v>
      </c>
      <c r="K10" s="199" t="s">
        <v>38</v>
      </c>
      <c r="L10" s="200">
        <v>1.5</v>
      </c>
      <c r="M10" s="13" t="s">
        <v>3</v>
      </c>
      <c r="N10" s="14">
        <v>0.8</v>
      </c>
      <c r="O10" s="23">
        <f>$G$10*$I$10*$J$10*$L$10*N10</f>
        <v>1.744002644259323</v>
      </c>
      <c r="P10" s="6">
        <f>$H$10*$I$10*$J$10*$L$10*N10</f>
        <v>3.14590423856177</v>
      </c>
      <c r="Q10" s="24">
        <f aca="true" t="shared" si="0" ref="Q10:Q24">SUM(O10:P10)</f>
        <v>4.889906882821093</v>
      </c>
      <c r="S10" s="168" t="s">
        <v>117</v>
      </c>
      <c r="T10" s="171">
        <f>(T13*T17-T21)/T21*100</f>
        <v>363.2230833333333</v>
      </c>
      <c r="V10" s="41">
        <f aca="true" t="shared" si="1" ref="V10:V24">O10*(1+$T$10/100)</f>
        <v>8.0786228221529</v>
      </c>
      <c r="W10" s="42">
        <f aca="true" t="shared" si="2" ref="W10:W24">P10*(1+$T$10/100)</f>
        <v>14.572554612579852</v>
      </c>
      <c r="X10" s="43">
        <f aca="true" t="shared" si="3" ref="X10:X24">Q10*(1+$T$10/100)</f>
        <v>22.651177434732755</v>
      </c>
      <c r="Z10" s="103"/>
      <c r="AA10" s="103"/>
      <c r="AB10" s="103"/>
    </row>
    <row r="11" spans="2:28" ht="14.25" customHeight="1">
      <c r="B11" s="149"/>
      <c r="C11" s="190"/>
      <c r="D11" s="187"/>
      <c r="E11" s="218"/>
      <c r="F11" s="193"/>
      <c r="G11" s="223"/>
      <c r="H11" s="225"/>
      <c r="I11" s="157"/>
      <c r="J11" s="152"/>
      <c r="K11" s="146"/>
      <c r="L11" s="201"/>
      <c r="M11" s="13" t="s">
        <v>4</v>
      </c>
      <c r="N11" s="14">
        <v>0.7</v>
      </c>
      <c r="O11" s="23">
        <f>$G$10*$I$10*$J$10*$L$10*N11</f>
        <v>1.5260023137269074</v>
      </c>
      <c r="P11" s="6">
        <f>$H$10*$I$10*$J$10*$L$10*N11</f>
        <v>2.7526662087415485</v>
      </c>
      <c r="Q11" s="24">
        <f t="shared" si="0"/>
        <v>4.278668522468456</v>
      </c>
      <c r="S11" s="169"/>
      <c r="T11" s="172"/>
      <c r="V11" s="41">
        <f t="shared" si="1"/>
        <v>7.068794969383786</v>
      </c>
      <c r="W11" s="42">
        <f t="shared" si="2"/>
        <v>12.750985286007369</v>
      </c>
      <c r="X11" s="43">
        <f t="shared" si="3"/>
        <v>19.819780255391155</v>
      </c>
      <c r="Z11" s="103"/>
      <c r="AA11" s="103"/>
      <c r="AB11" s="103"/>
    </row>
    <row r="12" spans="2:28" ht="14.25" customHeight="1">
      <c r="B12" s="179"/>
      <c r="C12" s="190"/>
      <c r="D12" s="188"/>
      <c r="E12" s="219"/>
      <c r="F12" s="193"/>
      <c r="G12" s="198"/>
      <c r="H12" s="207"/>
      <c r="I12" s="157"/>
      <c r="J12" s="152"/>
      <c r="K12" s="165"/>
      <c r="L12" s="202"/>
      <c r="M12" s="15" t="s">
        <v>5</v>
      </c>
      <c r="N12" s="16">
        <v>0.6</v>
      </c>
      <c r="O12" s="25">
        <f>$G$10*$I$10*$J$10*$L$10*N12</f>
        <v>1.3080019831944922</v>
      </c>
      <c r="P12" s="7">
        <f>$H$10*$I$10*$J$10*$L$10*N12</f>
        <v>2.3594281789213274</v>
      </c>
      <c r="Q12" s="26">
        <f t="shared" si="0"/>
        <v>3.66743016211582</v>
      </c>
      <c r="S12" s="170"/>
      <c r="T12" s="173"/>
      <c r="V12" s="44">
        <f t="shared" si="1"/>
        <v>6.058967116614675</v>
      </c>
      <c r="W12" s="45">
        <f t="shared" si="2"/>
        <v>10.929415959434888</v>
      </c>
      <c r="X12" s="46">
        <f t="shared" si="3"/>
        <v>16.988383076049566</v>
      </c>
      <c r="Z12" s="103"/>
      <c r="AA12" s="103"/>
      <c r="AB12" s="103"/>
    </row>
    <row r="13" spans="2:28" ht="14.25" customHeight="1">
      <c r="B13" s="216" t="s">
        <v>32</v>
      </c>
      <c r="C13" s="197">
        <v>3</v>
      </c>
      <c r="D13" s="139">
        <v>3023</v>
      </c>
      <c r="E13" s="217">
        <v>4414</v>
      </c>
      <c r="F13" s="193"/>
      <c r="G13" s="226">
        <f>D13/$F$7</f>
        <v>1.5612492059475176</v>
      </c>
      <c r="H13" s="224">
        <f>E13/$F$7</f>
        <v>2.279640752580993</v>
      </c>
      <c r="I13" s="158">
        <v>1.15</v>
      </c>
      <c r="J13" s="174">
        <v>1</v>
      </c>
      <c r="K13" s="230" t="s">
        <v>38</v>
      </c>
      <c r="L13" s="201">
        <v>1.5</v>
      </c>
      <c r="M13" s="13" t="s">
        <v>3</v>
      </c>
      <c r="N13" s="14">
        <v>0.8</v>
      </c>
      <c r="O13" s="23">
        <f>$G$13*$I$13*$J$13*$L$13*N13</f>
        <v>2.1545239042075743</v>
      </c>
      <c r="P13" s="6">
        <f>$H$13*$I$13*$J$13*$L$13*N13</f>
        <v>3.14590423856177</v>
      </c>
      <c r="Q13" s="24">
        <f t="shared" si="0"/>
        <v>5.300428142769345</v>
      </c>
      <c r="S13" s="210" t="s">
        <v>119</v>
      </c>
      <c r="T13" s="211">
        <v>7.0363</v>
      </c>
      <c r="V13" s="47">
        <f t="shared" si="1"/>
        <v>9.980252060224037</v>
      </c>
      <c r="W13" s="48">
        <f t="shared" si="2"/>
        <v>14.572554612579852</v>
      </c>
      <c r="X13" s="49">
        <f t="shared" si="3"/>
        <v>24.552806672803893</v>
      </c>
      <c r="Z13" s="103"/>
      <c r="AA13" s="103"/>
      <c r="AB13" s="103"/>
    </row>
    <row r="14" spans="2:28" ht="14.25" customHeight="1">
      <c r="B14" s="149"/>
      <c r="C14" s="190"/>
      <c r="D14" s="139"/>
      <c r="E14" s="218"/>
      <c r="F14" s="193"/>
      <c r="G14" s="223"/>
      <c r="H14" s="225"/>
      <c r="I14" s="157"/>
      <c r="J14" s="152"/>
      <c r="K14" s="146"/>
      <c r="L14" s="201"/>
      <c r="M14" s="13" t="s">
        <v>4</v>
      </c>
      <c r="N14" s="14">
        <v>0.7</v>
      </c>
      <c r="O14" s="23">
        <f>$G$13*$I$13*$J$13*$L$13*N14</f>
        <v>1.8852084161816274</v>
      </c>
      <c r="P14" s="6">
        <f>$H$13*$I$13*$J$13*$L$13*N14</f>
        <v>2.7526662087415485</v>
      </c>
      <c r="Q14" s="24">
        <f t="shared" si="0"/>
        <v>4.637874624923176</v>
      </c>
      <c r="S14" s="169"/>
      <c r="T14" s="212"/>
      <c r="V14" s="47">
        <f t="shared" si="1"/>
        <v>8.732720552696032</v>
      </c>
      <c r="W14" s="48">
        <f t="shared" si="2"/>
        <v>12.750985286007369</v>
      </c>
      <c r="X14" s="49">
        <f t="shared" si="3"/>
        <v>21.483705838703404</v>
      </c>
      <c r="Z14" s="103"/>
      <c r="AA14" s="103"/>
      <c r="AB14" s="103"/>
    </row>
    <row r="15" spans="2:28" ht="14.25" customHeight="1">
      <c r="B15" s="179"/>
      <c r="C15" s="190"/>
      <c r="D15" s="139"/>
      <c r="E15" s="219"/>
      <c r="F15" s="193"/>
      <c r="G15" s="198"/>
      <c r="H15" s="207"/>
      <c r="I15" s="157"/>
      <c r="J15" s="152"/>
      <c r="K15" s="165"/>
      <c r="L15" s="202"/>
      <c r="M15" s="15" t="s">
        <v>5</v>
      </c>
      <c r="N15" s="16">
        <v>0.6</v>
      </c>
      <c r="O15" s="25">
        <f>$G$13*$I$13*$J$13*$L$13*N15</f>
        <v>1.6158929281556806</v>
      </c>
      <c r="P15" s="7">
        <f>$H$13*$I$13*$J$13*$L$13*N15</f>
        <v>2.3594281789213274</v>
      </c>
      <c r="Q15" s="26">
        <f t="shared" si="0"/>
        <v>3.975321107077008</v>
      </c>
      <c r="S15" s="169"/>
      <c r="T15" s="212"/>
      <c r="V15" s="50">
        <f t="shared" si="1"/>
        <v>7.485189045168028</v>
      </c>
      <c r="W15" s="51">
        <f t="shared" si="2"/>
        <v>10.929415959434888</v>
      </c>
      <c r="X15" s="52">
        <f t="shared" si="3"/>
        <v>18.414605004602915</v>
      </c>
      <c r="Z15" s="103"/>
      <c r="AA15" s="103"/>
      <c r="AB15" s="103"/>
    </row>
    <row r="16" spans="2:28" ht="14.25" customHeight="1">
      <c r="B16" s="216" t="s">
        <v>33</v>
      </c>
      <c r="C16" s="190">
        <v>1</v>
      </c>
      <c r="D16" s="139">
        <v>5163</v>
      </c>
      <c r="E16" s="217">
        <v>4414</v>
      </c>
      <c r="F16" s="193"/>
      <c r="G16" s="226">
        <f>D16/$F$7</f>
        <v>2.6664669699990187</v>
      </c>
      <c r="H16" s="224">
        <f>E16/$F$7</f>
        <v>2.279640752580993</v>
      </c>
      <c r="I16" s="157">
        <v>1.15</v>
      </c>
      <c r="J16" s="152">
        <v>1</v>
      </c>
      <c r="K16" s="231" t="s">
        <v>38</v>
      </c>
      <c r="L16" s="203">
        <v>1.5</v>
      </c>
      <c r="M16" s="17" t="s">
        <v>3</v>
      </c>
      <c r="N16" s="14">
        <v>0.8</v>
      </c>
      <c r="O16" s="21">
        <f>$G$16*$I$16*$J$16*$L$16*N16</f>
        <v>3.6797244185986457</v>
      </c>
      <c r="P16" s="5">
        <f>$H$16*$I$16*$J$16*$L$16*N16</f>
        <v>3.14590423856177</v>
      </c>
      <c r="Q16" s="22">
        <f t="shared" si="0"/>
        <v>6.825628657160416</v>
      </c>
      <c r="S16" s="170"/>
      <c r="T16" s="213"/>
      <c r="V16" s="53">
        <f t="shared" si="1"/>
        <v>17.04533291000222</v>
      </c>
      <c r="W16" s="54">
        <f t="shared" si="2"/>
        <v>14.572554612579852</v>
      </c>
      <c r="X16" s="55">
        <f t="shared" si="3"/>
        <v>31.61788752258207</v>
      </c>
      <c r="Z16" s="103"/>
      <c r="AA16" s="103"/>
      <c r="AB16" s="103"/>
    </row>
    <row r="17" spans="2:28" ht="14.25" customHeight="1">
      <c r="B17" s="149"/>
      <c r="C17" s="190"/>
      <c r="D17" s="139"/>
      <c r="E17" s="218"/>
      <c r="F17" s="193"/>
      <c r="G17" s="223"/>
      <c r="H17" s="225"/>
      <c r="I17" s="157"/>
      <c r="J17" s="152"/>
      <c r="K17" s="146"/>
      <c r="L17" s="201"/>
      <c r="M17" s="13" t="s">
        <v>4</v>
      </c>
      <c r="N17" s="14">
        <v>0.7</v>
      </c>
      <c r="O17" s="23">
        <f>$G$16*$I$16*$J$16*$L$16*N17</f>
        <v>3.219758866273815</v>
      </c>
      <c r="P17" s="6">
        <f>$H$16*$I$16*$J$16*$L$16*N17</f>
        <v>2.7526662087415485</v>
      </c>
      <c r="Q17" s="24">
        <f t="shared" si="0"/>
        <v>5.972425075015364</v>
      </c>
      <c r="S17" s="210" t="s">
        <v>28</v>
      </c>
      <c r="T17" s="214">
        <v>118.5</v>
      </c>
      <c r="V17" s="47">
        <f t="shared" si="1"/>
        <v>14.91466629625194</v>
      </c>
      <c r="W17" s="48">
        <f t="shared" si="2"/>
        <v>12.750985286007369</v>
      </c>
      <c r="X17" s="49">
        <f t="shared" si="3"/>
        <v>27.66565158225931</v>
      </c>
      <c r="Z17" s="103"/>
      <c r="AA17" s="103"/>
      <c r="AB17" s="103"/>
    </row>
    <row r="18" spans="2:28" ht="14.25" customHeight="1">
      <c r="B18" s="179"/>
      <c r="C18" s="190"/>
      <c r="D18" s="139"/>
      <c r="E18" s="219"/>
      <c r="F18" s="193"/>
      <c r="G18" s="198"/>
      <c r="H18" s="207"/>
      <c r="I18" s="157"/>
      <c r="J18" s="152"/>
      <c r="K18" s="165"/>
      <c r="L18" s="202"/>
      <c r="M18" s="15" t="s">
        <v>5</v>
      </c>
      <c r="N18" s="16">
        <v>0.6</v>
      </c>
      <c r="O18" s="25">
        <f>$G$16*$I$16*$J$16*$L$16*N18</f>
        <v>2.7597933139489843</v>
      </c>
      <c r="P18" s="7">
        <f>$H$16*$I$16*$J$16*$L$16*N18</f>
        <v>2.3594281789213274</v>
      </c>
      <c r="Q18" s="26">
        <f t="shared" si="0"/>
        <v>5.119221492870311</v>
      </c>
      <c r="S18" s="169"/>
      <c r="T18" s="205"/>
      <c r="V18" s="50">
        <f t="shared" si="1"/>
        <v>12.783999682501664</v>
      </c>
      <c r="W18" s="51">
        <f t="shared" si="2"/>
        <v>10.929415959434888</v>
      </c>
      <c r="X18" s="52">
        <f t="shared" si="3"/>
        <v>23.71341564193655</v>
      </c>
      <c r="Z18" s="103"/>
      <c r="AA18" s="103"/>
      <c r="AB18" s="103"/>
    </row>
    <row r="19" spans="2:28" ht="14.25" customHeight="1">
      <c r="B19" s="216" t="s">
        <v>34</v>
      </c>
      <c r="C19" s="190">
        <v>0.15</v>
      </c>
      <c r="D19" s="139">
        <v>9425</v>
      </c>
      <c r="E19" s="217">
        <v>4414</v>
      </c>
      <c r="F19" s="193"/>
      <c r="G19" s="226">
        <f>D19/$F$7</f>
        <v>4.86760627391841</v>
      </c>
      <c r="H19" s="224">
        <f>E19/$F$7</f>
        <v>2.279640752580993</v>
      </c>
      <c r="I19" s="157">
        <v>1.15</v>
      </c>
      <c r="J19" s="152">
        <v>1</v>
      </c>
      <c r="K19" s="231" t="s">
        <v>38</v>
      </c>
      <c r="L19" s="203">
        <v>1.5</v>
      </c>
      <c r="M19" s="17" t="s">
        <v>3</v>
      </c>
      <c r="N19" s="14">
        <v>0.8</v>
      </c>
      <c r="O19" s="21">
        <f>$G$19*$I$19*$J$19*$L$19*N19</f>
        <v>6.717296658007405</v>
      </c>
      <c r="P19" s="5">
        <f>$H$19*$I$19*$J$19*$L$19*N19</f>
        <v>3.14590423856177</v>
      </c>
      <c r="Q19" s="22">
        <f t="shared" si="0"/>
        <v>9.863200896569175</v>
      </c>
      <c r="S19" s="169"/>
      <c r="T19" s="205"/>
      <c r="V19" s="53">
        <f t="shared" si="1"/>
        <v>31.116068695868854</v>
      </c>
      <c r="W19" s="54">
        <f t="shared" si="2"/>
        <v>14.572554612579852</v>
      </c>
      <c r="X19" s="55">
        <f t="shared" si="3"/>
        <v>45.688623308448705</v>
      </c>
      <c r="Z19" s="103"/>
      <c r="AA19" s="103"/>
      <c r="AB19" s="103"/>
    </row>
    <row r="20" spans="2:28" ht="14.25" customHeight="1">
      <c r="B20" s="149"/>
      <c r="C20" s="190"/>
      <c r="D20" s="139"/>
      <c r="E20" s="218"/>
      <c r="F20" s="193"/>
      <c r="G20" s="223"/>
      <c r="H20" s="225"/>
      <c r="I20" s="157"/>
      <c r="J20" s="152"/>
      <c r="K20" s="146"/>
      <c r="L20" s="201"/>
      <c r="M20" s="13" t="s">
        <v>4</v>
      </c>
      <c r="N20" s="14">
        <v>0.7</v>
      </c>
      <c r="O20" s="23">
        <f>$G$19*$I$19*$J$19*$L$19*N20</f>
        <v>5.8776345757564785</v>
      </c>
      <c r="P20" s="6">
        <f>$H$19*$I$19*$J$19*$L$19*N20</f>
        <v>2.7526662087415485</v>
      </c>
      <c r="Q20" s="24">
        <f t="shared" si="0"/>
        <v>8.630300784498028</v>
      </c>
      <c r="S20" s="170"/>
      <c r="T20" s="215"/>
      <c r="V20" s="47">
        <f t="shared" si="1"/>
        <v>27.22656010888524</v>
      </c>
      <c r="W20" s="48">
        <f t="shared" si="2"/>
        <v>12.750985286007369</v>
      </c>
      <c r="X20" s="49">
        <f t="shared" si="3"/>
        <v>39.977545394892616</v>
      </c>
      <c r="Z20" s="103"/>
      <c r="AA20" s="103"/>
      <c r="AB20" s="103"/>
    </row>
    <row r="21" spans="2:28" ht="14.25" customHeight="1">
      <c r="B21" s="179"/>
      <c r="C21" s="190"/>
      <c r="D21" s="139"/>
      <c r="E21" s="219"/>
      <c r="F21" s="193"/>
      <c r="G21" s="198"/>
      <c r="H21" s="207"/>
      <c r="I21" s="157"/>
      <c r="J21" s="152"/>
      <c r="K21" s="165"/>
      <c r="L21" s="202"/>
      <c r="M21" s="15" t="s">
        <v>5</v>
      </c>
      <c r="N21" s="16">
        <v>0.6</v>
      </c>
      <c r="O21" s="25">
        <f>$G$19*$I$19*$J$19*$L$19*N21</f>
        <v>5.037972493505554</v>
      </c>
      <c r="P21" s="7">
        <f>$H$19*$I$19*$J$19*$L$19*N21</f>
        <v>2.3594281789213274</v>
      </c>
      <c r="Q21" s="26">
        <f t="shared" si="0"/>
        <v>7.3974006724268815</v>
      </c>
      <c r="S21" s="169" t="s">
        <v>118</v>
      </c>
      <c r="T21" s="205">
        <v>180</v>
      </c>
      <c r="V21" s="50">
        <f t="shared" si="1"/>
        <v>23.33705152190164</v>
      </c>
      <c r="W21" s="51">
        <f t="shared" si="2"/>
        <v>10.929415959434888</v>
      </c>
      <c r="X21" s="52">
        <f t="shared" si="3"/>
        <v>34.26646748133653</v>
      </c>
      <c r="Z21" s="103"/>
      <c r="AA21" s="103"/>
      <c r="AB21" s="103"/>
    </row>
    <row r="22" spans="2:28" ht="14.25" customHeight="1">
      <c r="B22" s="216" t="s">
        <v>35</v>
      </c>
      <c r="C22" s="190">
        <v>0.1</v>
      </c>
      <c r="D22" s="139">
        <v>9425</v>
      </c>
      <c r="E22" s="217">
        <v>4414</v>
      </c>
      <c r="F22" s="193"/>
      <c r="G22" s="226">
        <f>D22/$F$7</f>
        <v>4.86760627391841</v>
      </c>
      <c r="H22" s="224">
        <f>E22/$F$7</f>
        <v>2.279640752580993</v>
      </c>
      <c r="I22" s="157">
        <v>1.15</v>
      </c>
      <c r="J22" s="152">
        <v>1</v>
      </c>
      <c r="K22" s="231" t="s">
        <v>38</v>
      </c>
      <c r="L22" s="203">
        <v>1.5</v>
      </c>
      <c r="M22" s="17" t="s">
        <v>3</v>
      </c>
      <c r="N22" s="14">
        <v>0.8</v>
      </c>
      <c r="O22" s="21">
        <f>$G$22*$I$22*$J$22*$L$22*N22</f>
        <v>6.717296658007405</v>
      </c>
      <c r="P22" s="5">
        <f>$H$22*$I$22*$J$22*$L$22*N22</f>
        <v>3.14590423856177</v>
      </c>
      <c r="Q22" s="22">
        <f t="shared" si="0"/>
        <v>9.863200896569175</v>
      </c>
      <c r="S22" s="169"/>
      <c r="T22" s="205"/>
      <c r="V22" s="53">
        <f t="shared" si="1"/>
        <v>31.116068695868854</v>
      </c>
      <c r="W22" s="54">
        <f t="shared" si="2"/>
        <v>14.572554612579852</v>
      </c>
      <c r="X22" s="55">
        <f t="shared" si="3"/>
        <v>45.688623308448705</v>
      </c>
      <c r="Z22" s="103"/>
      <c r="AA22" s="103"/>
      <c r="AB22" s="103"/>
    </row>
    <row r="23" spans="2:28" ht="14.25" customHeight="1">
      <c r="B23" s="149"/>
      <c r="C23" s="190"/>
      <c r="D23" s="139"/>
      <c r="E23" s="218"/>
      <c r="F23" s="193"/>
      <c r="G23" s="223"/>
      <c r="H23" s="225"/>
      <c r="I23" s="157"/>
      <c r="J23" s="152"/>
      <c r="K23" s="146"/>
      <c r="L23" s="201"/>
      <c r="M23" s="13" t="s">
        <v>4</v>
      </c>
      <c r="N23" s="14">
        <v>0.7</v>
      </c>
      <c r="O23" s="23">
        <f>$G$22*$I$22*$J$22*$L$22*N23</f>
        <v>5.8776345757564785</v>
      </c>
      <c r="P23" s="6">
        <f>$H$22*$I$22*$J$22*$L$22*N23</f>
        <v>2.7526662087415485</v>
      </c>
      <c r="Q23" s="24">
        <f t="shared" si="0"/>
        <v>8.630300784498028</v>
      </c>
      <c r="S23" s="169"/>
      <c r="T23" s="205"/>
      <c r="V23" s="47">
        <f t="shared" si="1"/>
        <v>27.22656010888524</v>
      </c>
      <c r="W23" s="48">
        <f t="shared" si="2"/>
        <v>12.750985286007369</v>
      </c>
      <c r="X23" s="49">
        <f t="shared" si="3"/>
        <v>39.977545394892616</v>
      </c>
      <c r="Z23" s="103"/>
      <c r="AA23" s="103"/>
      <c r="AB23" s="103"/>
    </row>
    <row r="24" spans="2:28" ht="14.25" customHeight="1" thickBot="1">
      <c r="B24" s="150"/>
      <c r="C24" s="195"/>
      <c r="D24" s="140"/>
      <c r="E24" s="220"/>
      <c r="F24" s="194"/>
      <c r="G24" s="227"/>
      <c r="H24" s="228"/>
      <c r="I24" s="208"/>
      <c r="J24" s="153"/>
      <c r="K24" s="147"/>
      <c r="L24" s="209"/>
      <c r="M24" s="19" t="s">
        <v>5</v>
      </c>
      <c r="N24" s="20">
        <v>0.6</v>
      </c>
      <c r="O24" s="27">
        <f>$G$22*$I$22*$J$22*$L$22*N24</f>
        <v>5.037972493505554</v>
      </c>
      <c r="P24" s="28">
        <f>$H$22*$I$22*$J$22*$L$22*N24</f>
        <v>2.3594281789213274</v>
      </c>
      <c r="Q24" s="29">
        <f t="shared" si="0"/>
        <v>7.3974006724268815</v>
      </c>
      <c r="S24" s="204"/>
      <c r="T24" s="206"/>
      <c r="V24" s="56">
        <f t="shared" si="1"/>
        <v>23.33705152190164</v>
      </c>
      <c r="W24" s="57">
        <f t="shared" si="2"/>
        <v>10.929415959434888</v>
      </c>
      <c r="X24" s="58">
        <f t="shared" si="3"/>
        <v>34.26646748133653</v>
      </c>
      <c r="Z24" s="103"/>
      <c r="AA24" s="103"/>
      <c r="AB24" s="103"/>
    </row>
    <row r="25" spans="15:22" ht="12" thickTop="1">
      <c r="O25" s="2"/>
      <c r="V25" s="2"/>
    </row>
    <row r="26" ht="11.25">
      <c r="B26" s="30" t="s">
        <v>81</v>
      </c>
    </row>
    <row r="27" ht="11.25">
      <c r="B27" s="30" t="s">
        <v>80</v>
      </c>
    </row>
    <row r="30" spans="2:22" ht="11.25">
      <c r="B30" s="106" t="s">
        <v>70</v>
      </c>
      <c r="C30" s="106"/>
      <c r="D30" s="106"/>
      <c r="E30" s="106"/>
      <c r="F30" s="106"/>
      <c r="J30" s="30"/>
      <c r="V30" s="2"/>
    </row>
    <row r="31" spans="2:23" ht="11.25">
      <c r="B31" s="34" t="s">
        <v>71</v>
      </c>
      <c r="F31" s="1" t="s">
        <v>74</v>
      </c>
      <c r="O31" s="107"/>
      <c r="P31" s="31"/>
      <c r="W31" s="31"/>
    </row>
    <row r="32" spans="2:23" ht="11.25">
      <c r="B32" s="34" t="s">
        <v>72</v>
      </c>
      <c r="F32" s="1" t="s">
        <v>75</v>
      </c>
      <c r="P32" s="31"/>
      <c r="W32" s="31"/>
    </row>
    <row r="33" spans="2:23" ht="11.25">
      <c r="B33" s="34" t="s">
        <v>73</v>
      </c>
      <c r="F33" s="1" t="s">
        <v>76</v>
      </c>
      <c r="P33" s="31"/>
      <c r="W33" s="31"/>
    </row>
  </sheetData>
  <sheetProtection/>
  <mergeCells count="74">
    <mergeCell ref="B22:B24"/>
    <mergeCell ref="C10:C12"/>
    <mergeCell ref="D13:D15"/>
    <mergeCell ref="E13:E15"/>
    <mergeCell ref="E22:E24"/>
    <mergeCell ref="D10:D12"/>
    <mergeCell ref="E10:E12"/>
    <mergeCell ref="D16:D18"/>
    <mergeCell ref="B16:B18"/>
    <mergeCell ref="B19:B21"/>
    <mergeCell ref="B10:B12"/>
    <mergeCell ref="B2:X2"/>
    <mergeCell ref="B3:X3"/>
    <mergeCell ref="B5:X5"/>
    <mergeCell ref="B7:B9"/>
    <mergeCell ref="K7:L8"/>
    <mergeCell ref="S7:T9"/>
    <mergeCell ref="G10:G12"/>
    <mergeCell ref="C7:C9"/>
    <mergeCell ref="I7:I9"/>
    <mergeCell ref="I10:I12"/>
    <mergeCell ref="J10:J12"/>
    <mergeCell ref="I19:I21"/>
    <mergeCell ref="I13:I15"/>
    <mergeCell ref="B13:B15"/>
    <mergeCell ref="D7:E8"/>
    <mergeCell ref="F7:F9"/>
    <mergeCell ref="V7:X8"/>
    <mergeCell ref="J7:J9"/>
    <mergeCell ref="J13:J15"/>
    <mergeCell ref="K10:K12"/>
    <mergeCell ref="L10:L12"/>
    <mergeCell ref="O7:Q8"/>
    <mergeCell ref="M7:N8"/>
    <mergeCell ref="C22:C24"/>
    <mergeCell ref="C19:C21"/>
    <mergeCell ref="H19:H21"/>
    <mergeCell ref="D19:D21"/>
    <mergeCell ref="E19:E21"/>
    <mergeCell ref="D22:D24"/>
    <mergeCell ref="G19:G21"/>
    <mergeCell ref="G22:G24"/>
    <mergeCell ref="F10:F24"/>
    <mergeCell ref="H22:H24"/>
    <mergeCell ref="C16:C18"/>
    <mergeCell ref="G16:G18"/>
    <mergeCell ref="H16:H18"/>
    <mergeCell ref="I16:I18"/>
    <mergeCell ref="E16:E18"/>
    <mergeCell ref="C13:C15"/>
    <mergeCell ref="H13:H15"/>
    <mergeCell ref="G7:H8"/>
    <mergeCell ref="G13:G15"/>
    <mergeCell ref="H10:H12"/>
    <mergeCell ref="I22:I24"/>
    <mergeCell ref="L19:L21"/>
    <mergeCell ref="K22:K24"/>
    <mergeCell ref="J19:J21"/>
    <mergeCell ref="J22:J24"/>
    <mergeCell ref="K19:K21"/>
    <mergeCell ref="L13:L15"/>
    <mergeCell ref="L16:L18"/>
    <mergeCell ref="L22:L24"/>
    <mergeCell ref="J16:J18"/>
    <mergeCell ref="K13:K15"/>
    <mergeCell ref="K16:K18"/>
    <mergeCell ref="S10:S12"/>
    <mergeCell ref="T10:T12"/>
    <mergeCell ref="S13:S16"/>
    <mergeCell ref="T13:T16"/>
    <mergeCell ref="S17:S20"/>
    <mergeCell ref="S21:S24"/>
    <mergeCell ref="T21:T24"/>
    <mergeCell ref="T17:T20"/>
  </mergeCells>
  <printOptions/>
  <pageMargins left="0.58" right="0.26" top="0.86" bottom="0.62" header="0.54" footer="0.34"/>
  <pageSetup horizontalDpi="300" verticalDpi="300" orientation="landscape" paperSize="9" r:id="rId1"/>
  <headerFooter alignWithMargins="0">
    <oddHeader>&amp;R
</oddHeader>
    <oddFooter>&amp;L&amp;8File: &amp;F - &amp;A&amp;RPag.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AB33"/>
  <sheetViews>
    <sheetView workbookViewId="0" topLeftCell="A1">
      <selection activeCell="B2" sqref="B2:X2"/>
    </sheetView>
  </sheetViews>
  <sheetFormatPr defaultColWidth="9.140625" defaultRowHeight="12.75"/>
  <cols>
    <col min="1" max="1" width="1.1484375" style="1" customWidth="1"/>
    <col min="2" max="2" width="5.28125" style="1" customWidth="1"/>
    <col min="3" max="3" width="6.28125" style="1" customWidth="1"/>
    <col min="4" max="4" width="6.140625" style="1" customWidth="1"/>
    <col min="5" max="5" width="6.421875" style="1" customWidth="1"/>
    <col min="6" max="6" width="3.7109375" style="1" customWidth="1"/>
    <col min="7" max="7" width="5.28125" style="1" customWidth="1"/>
    <col min="8" max="8" width="5.140625" style="1" customWidth="1"/>
    <col min="9" max="9" width="8.7109375" style="1" customWidth="1"/>
    <col min="10" max="10" width="8.57421875" style="1" customWidth="1"/>
    <col min="11" max="11" width="7.57421875" style="1" customWidth="1"/>
    <col min="12" max="12" width="6.7109375" style="1" customWidth="1"/>
    <col min="13" max="13" width="7.00390625" style="1" customWidth="1"/>
    <col min="14" max="14" width="6.7109375" style="1" customWidth="1"/>
    <col min="15" max="15" width="6.28125" style="1" customWidth="1"/>
    <col min="16" max="16" width="6.00390625" style="1" customWidth="1"/>
    <col min="17" max="17" width="6.140625" style="4" customWidth="1"/>
    <col min="18" max="18" width="0.85546875" style="1" customWidth="1"/>
    <col min="19" max="19" width="9.140625" style="1" customWidth="1"/>
    <col min="20" max="20" width="4.57421875" style="1" customWidth="1"/>
    <col min="21" max="21" width="0.85546875" style="1" customWidth="1"/>
    <col min="22" max="23" width="6.7109375" style="1" customWidth="1"/>
    <col min="24" max="24" width="6.7109375" style="4" customWidth="1"/>
    <col min="25" max="16384" width="9.140625" style="1" customWidth="1"/>
  </cols>
  <sheetData>
    <row r="1" ht="5.25" customHeight="1"/>
    <row r="2" spans="2:24" ht="15.75">
      <c r="B2" s="163" t="s">
        <v>138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</row>
    <row r="3" spans="2:24" ht="12.75">
      <c r="B3" s="164" t="s">
        <v>47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</row>
    <row r="4" spans="2:24" ht="12.75">
      <c r="B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V4" s="35"/>
      <c r="W4" s="35"/>
      <c r="X4" s="35"/>
    </row>
    <row r="5" spans="2:24" ht="15.75">
      <c r="B5" s="163" t="s">
        <v>123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</row>
    <row r="6" ht="12" thickBot="1"/>
    <row r="7" spans="2:24" ht="24.75" customHeight="1" thickTop="1">
      <c r="B7" s="176" t="s">
        <v>16</v>
      </c>
      <c r="C7" s="148" t="s">
        <v>26</v>
      </c>
      <c r="D7" s="159" t="s">
        <v>120</v>
      </c>
      <c r="E7" s="160"/>
      <c r="F7" s="154">
        <v>1936.27</v>
      </c>
      <c r="G7" s="159" t="s">
        <v>45</v>
      </c>
      <c r="H7" s="160"/>
      <c r="I7" s="148" t="s">
        <v>17</v>
      </c>
      <c r="J7" s="148" t="s">
        <v>20</v>
      </c>
      <c r="K7" s="159" t="s">
        <v>18</v>
      </c>
      <c r="L7" s="160"/>
      <c r="M7" s="159" t="s">
        <v>49</v>
      </c>
      <c r="N7" s="160"/>
      <c r="O7" s="159" t="s">
        <v>48</v>
      </c>
      <c r="P7" s="166"/>
      <c r="Q7" s="160"/>
      <c r="S7" s="159" t="s">
        <v>29</v>
      </c>
      <c r="T7" s="181"/>
      <c r="V7" s="159" t="s">
        <v>37</v>
      </c>
      <c r="W7" s="166"/>
      <c r="X7" s="160"/>
    </row>
    <row r="8" spans="2:24" ht="12.75" customHeight="1">
      <c r="B8" s="177"/>
      <c r="C8" s="177"/>
      <c r="D8" s="161"/>
      <c r="E8" s="162"/>
      <c r="F8" s="155"/>
      <c r="G8" s="161"/>
      <c r="H8" s="162"/>
      <c r="I8" s="149"/>
      <c r="J8" s="149"/>
      <c r="K8" s="161"/>
      <c r="L8" s="162"/>
      <c r="M8" s="161"/>
      <c r="N8" s="162"/>
      <c r="O8" s="161"/>
      <c r="P8" s="167"/>
      <c r="Q8" s="162"/>
      <c r="S8" s="182"/>
      <c r="T8" s="183"/>
      <c r="V8" s="161"/>
      <c r="W8" s="167"/>
      <c r="X8" s="162"/>
    </row>
    <row r="9" spans="2:28" ht="12.75" customHeight="1" thickBot="1">
      <c r="B9" s="178"/>
      <c r="C9" s="178"/>
      <c r="D9" s="10" t="s">
        <v>8</v>
      </c>
      <c r="E9" s="11" t="s">
        <v>9</v>
      </c>
      <c r="F9" s="156"/>
      <c r="G9" s="10" t="s">
        <v>8</v>
      </c>
      <c r="H9" s="11" t="s">
        <v>9</v>
      </c>
      <c r="I9" s="150"/>
      <c r="J9" s="150"/>
      <c r="K9" s="10" t="s">
        <v>58</v>
      </c>
      <c r="L9" s="37" t="s">
        <v>1</v>
      </c>
      <c r="M9" s="12" t="s">
        <v>6</v>
      </c>
      <c r="N9" s="9" t="s">
        <v>1</v>
      </c>
      <c r="O9" s="12" t="s">
        <v>8</v>
      </c>
      <c r="P9" s="8" t="s">
        <v>9</v>
      </c>
      <c r="Q9" s="9" t="s">
        <v>12</v>
      </c>
      <c r="S9" s="184"/>
      <c r="T9" s="185"/>
      <c r="V9" s="38" t="s">
        <v>8</v>
      </c>
      <c r="W9" s="39" t="s">
        <v>9</v>
      </c>
      <c r="X9" s="40" t="s">
        <v>12</v>
      </c>
      <c r="Z9" s="103"/>
      <c r="AA9" s="103"/>
      <c r="AB9" s="103"/>
    </row>
    <row r="10" spans="2:28" ht="14.25" customHeight="1" thickTop="1">
      <c r="B10" s="148" t="s">
        <v>31</v>
      </c>
      <c r="C10" s="197">
        <v>4</v>
      </c>
      <c r="D10" s="186">
        <v>2447</v>
      </c>
      <c r="E10" s="221">
        <v>4414</v>
      </c>
      <c r="F10" s="192" t="s">
        <v>2</v>
      </c>
      <c r="G10" s="222">
        <f>D10/$F$7</f>
        <v>1.2637700320719734</v>
      </c>
      <c r="H10" s="229">
        <f>E10/$F$7</f>
        <v>2.279640752580993</v>
      </c>
      <c r="I10" s="158">
        <v>1.15</v>
      </c>
      <c r="J10" s="174">
        <v>1</v>
      </c>
      <c r="K10" s="232" t="s">
        <v>59</v>
      </c>
      <c r="L10" s="200">
        <v>1.3</v>
      </c>
      <c r="M10" s="13" t="s">
        <v>3</v>
      </c>
      <c r="N10" s="14">
        <v>0.8</v>
      </c>
      <c r="O10" s="23">
        <f>$G$10*$I$10*$J$10*$L$10*N10</f>
        <v>1.51146895835808</v>
      </c>
      <c r="P10" s="6">
        <f>$H$10*$I$10*$J$10*$L$10*N10</f>
        <v>2.726450340086868</v>
      </c>
      <c r="Q10" s="24">
        <f aca="true" t="shared" si="0" ref="Q10:Q24">SUM(O10:P10)</f>
        <v>4.237919298444948</v>
      </c>
      <c r="S10" s="168" t="s">
        <v>117</v>
      </c>
      <c r="T10" s="171">
        <f>(T13*T17-T21)/T21*100</f>
        <v>363.2230833333333</v>
      </c>
      <c r="V10" s="41">
        <f aca="true" t="shared" si="1" ref="V10:V24">O10*(1+$T$10/100)</f>
        <v>7.001473112532514</v>
      </c>
      <c r="W10" s="42">
        <f aca="true" t="shared" si="2" ref="W10:W24">P10*(1+$T$10/100)</f>
        <v>12.62954733090254</v>
      </c>
      <c r="X10" s="43">
        <f aca="true" t="shared" si="3" ref="X10:X24">Q10*(1+$T$10/100)</f>
        <v>19.63102044343505</v>
      </c>
      <c r="Z10" s="103"/>
      <c r="AA10" s="103"/>
      <c r="AB10" s="103"/>
    </row>
    <row r="11" spans="2:28" ht="14.25" customHeight="1">
      <c r="B11" s="149"/>
      <c r="C11" s="190"/>
      <c r="D11" s="187"/>
      <c r="E11" s="218"/>
      <c r="F11" s="193"/>
      <c r="G11" s="223"/>
      <c r="H11" s="225"/>
      <c r="I11" s="157"/>
      <c r="J11" s="152"/>
      <c r="K11" s="146"/>
      <c r="L11" s="201"/>
      <c r="M11" s="13" t="s">
        <v>4</v>
      </c>
      <c r="N11" s="14">
        <v>0.7</v>
      </c>
      <c r="O11" s="23">
        <f>$G$10*$I$10*$J$10*$L$10*N11</f>
        <v>1.3225353385633198</v>
      </c>
      <c r="P11" s="6">
        <f>$H$10*$I$10*$J$10*$L$10*N11</f>
        <v>2.385644047576009</v>
      </c>
      <c r="Q11" s="24">
        <f t="shared" si="0"/>
        <v>3.708179386139329</v>
      </c>
      <c r="S11" s="169"/>
      <c r="T11" s="172"/>
      <c r="V11" s="41">
        <f t="shared" si="1"/>
        <v>6.1262889734659485</v>
      </c>
      <c r="W11" s="42">
        <f t="shared" si="2"/>
        <v>11.050853914539722</v>
      </c>
      <c r="X11" s="43">
        <f t="shared" si="3"/>
        <v>17.17714288800567</v>
      </c>
      <c r="Z11" s="103"/>
      <c r="AA11" s="103"/>
      <c r="AB11" s="103"/>
    </row>
    <row r="12" spans="2:28" ht="14.25" customHeight="1">
      <c r="B12" s="179"/>
      <c r="C12" s="190"/>
      <c r="D12" s="188"/>
      <c r="E12" s="219"/>
      <c r="F12" s="193"/>
      <c r="G12" s="198"/>
      <c r="H12" s="207"/>
      <c r="I12" s="157"/>
      <c r="J12" s="152"/>
      <c r="K12" s="165"/>
      <c r="L12" s="202"/>
      <c r="M12" s="15" t="s">
        <v>5</v>
      </c>
      <c r="N12" s="16">
        <v>0.6</v>
      </c>
      <c r="O12" s="25">
        <f>$G$10*$I$10*$J$10*$L$10*N12</f>
        <v>1.1336017187685599</v>
      </c>
      <c r="P12" s="7">
        <f>$H$10*$I$10*$J$10*$L$10*N12</f>
        <v>2.0448377550651506</v>
      </c>
      <c r="Q12" s="26">
        <f t="shared" si="0"/>
        <v>3.1784394738337105</v>
      </c>
      <c r="S12" s="170"/>
      <c r="T12" s="173"/>
      <c r="V12" s="44">
        <f t="shared" si="1"/>
        <v>5.251104834399385</v>
      </c>
      <c r="W12" s="45">
        <f t="shared" si="2"/>
        <v>9.472160498176905</v>
      </c>
      <c r="X12" s="46">
        <f t="shared" si="3"/>
        <v>14.72326533257629</v>
      </c>
      <c r="Z12" s="103"/>
      <c r="AA12" s="103"/>
      <c r="AB12" s="103"/>
    </row>
    <row r="13" spans="2:28" ht="14.25" customHeight="1">
      <c r="B13" s="216" t="s">
        <v>32</v>
      </c>
      <c r="C13" s="197">
        <v>3</v>
      </c>
      <c r="D13" s="139">
        <v>3023</v>
      </c>
      <c r="E13" s="217">
        <v>4414</v>
      </c>
      <c r="F13" s="193"/>
      <c r="G13" s="226">
        <f>D13/$F$7</f>
        <v>1.5612492059475176</v>
      </c>
      <c r="H13" s="224">
        <f>E13/$F$7</f>
        <v>2.279640752580993</v>
      </c>
      <c r="I13" s="158">
        <v>1.15</v>
      </c>
      <c r="J13" s="174">
        <v>1</v>
      </c>
      <c r="K13" s="146" t="s">
        <v>59</v>
      </c>
      <c r="L13" s="201">
        <v>1.3</v>
      </c>
      <c r="M13" s="13" t="s">
        <v>3</v>
      </c>
      <c r="N13" s="14">
        <v>0.8</v>
      </c>
      <c r="O13" s="23">
        <f>$G$13*$I$13*$J$13*$L$13*N13</f>
        <v>1.867254050313231</v>
      </c>
      <c r="P13" s="6">
        <f>$H$13*$I$13*$J$13*$L$13*N13</f>
        <v>2.726450340086868</v>
      </c>
      <c r="Q13" s="24">
        <f t="shared" si="0"/>
        <v>4.593704390400099</v>
      </c>
      <c r="S13" s="210" t="s">
        <v>119</v>
      </c>
      <c r="T13" s="211">
        <v>7.0363</v>
      </c>
      <c r="V13" s="47">
        <f t="shared" si="1"/>
        <v>8.6495517855275</v>
      </c>
      <c r="W13" s="48">
        <f t="shared" si="2"/>
        <v>12.62954733090254</v>
      </c>
      <c r="X13" s="49">
        <f t="shared" si="3"/>
        <v>21.27909911643004</v>
      </c>
      <c r="Z13" s="103"/>
      <c r="AA13" s="103"/>
      <c r="AB13" s="103"/>
    </row>
    <row r="14" spans="2:28" ht="14.25" customHeight="1">
      <c r="B14" s="149"/>
      <c r="C14" s="190"/>
      <c r="D14" s="139"/>
      <c r="E14" s="218"/>
      <c r="F14" s="193"/>
      <c r="G14" s="223"/>
      <c r="H14" s="225"/>
      <c r="I14" s="157"/>
      <c r="J14" s="152"/>
      <c r="K14" s="146"/>
      <c r="L14" s="201"/>
      <c r="M14" s="13" t="s">
        <v>4</v>
      </c>
      <c r="N14" s="14">
        <v>0.7</v>
      </c>
      <c r="O14" s="23">
        <f>$G$13*$I$13*$J$13*$L$13*N14</f>
        <v>1.6338472940240771</v>
      </c>
      <c r="P14" s="6">
        <f>$H$13*$I$13*$J$13*$L$13*N14</f>
        <v>2.385644047576009</v>
      </c>
      <c r="Q14" s="24">
        <f t="shared" si="0"/>
        <v>4.019491341600086</v>
      </c>
      <c r="S14" s="169"/>
      <c r="T14" s="212"/>
      <c r="V14" s="47">
        <f t="shared" si="1"/>
        <v>7.568357812336561</v>
      </c>
      <c r="W14" s="48">
        <f t="shared" si="2"/>
        <v>11.050853914539722</v>
      </c>
      <c r="X14" s="49">
        <f t="shared" si="3"/>
        <v>18.619211726876284</v>
      </c>
      <c r="Z14" s="103"/>
      <c r="AA14" s="103"/>
      <c r="AB14" s="103"/>
    </row>
    <row r="15" spans="2:28" ht="14.25" customHeight="1">
      <c r="B15" s="179"/>
      <c r="C15" s="190"/>
      <c r="D15" s="139"/>
      <c r="E15" s="219"/>
      <c r="F15" s="193"/>
      <c r="G15" s="198"/>
      <c r="H15" s="207"/>
      <c r="I15" s="157"/>
      <c r="J15" s="152"/>
      <c r="K15" s="165"/>
      <c r="L15" s="202"/>
      <c r="M15" s="15" t="s">
        <v>5</v>
      </c>
      <c r="N15" s="16">
        <v>0.6</v>
      </c>
      <c r="O15" s="25">
        <f>$G$13*$I$13*$J$13*$L$13*N15</f>
        <v>1.4004405377349232</v>
      </c>
      <c r="P15" s="7">
        <f>$H$13*$I$13*$J$13*$L$13*N15</f>
        <v>2.0448377550651506</v>
      </c>
      <c r="Q15" s="26">
        <f t="shared" si="0"/>
        <v>3.445278292800074</v>
      </c>
      <c r="S15" s="169"/>
      <c r="T15" s="212"/>
      <c r="V15" s="50">
        <f t="shared" si="1"/>
        <v>6.487163839145624</v>
      </c>
      <c r="W15" s="51">
        <f t="shared" si="2"/>
        <v>9.472160498176905</v>
      </c>
      <c r="X15" s="52">
        <f t="shared" si="3"/>
        <v>15.95932433732253</v>
      </c>
      <c r="Z15" s="103"/>
      <c r="AA15" s="103"/>
      <c r="AB15" s="103"/>
    </row>
    <row r="16" spans="2:28" ht="14.25" customHeight="1">
      <c r="B16" s="216" t="s">
        <v>33</v>
      </c>
      <c r="C16" s="190">
        <v>1</v>
      </c>
      <c r="D16" s="139">
        <v>5163</v>
      </c>
      <c r="E16" s="217">
        <v>4414</v>
      </c>
      <c r="F16" s="193"/>
      <c r="G16" s="226">
        <f>D16/$F$7</f>
        <v>2.6664669699990187</v>
      </c>
      <c r="H16" s="224">
        <f>E16/$F$7</f>
        <v>2.279640752580993</v>
      </c>
      <c r="I16" s="157">
        <v>1.15</v>
      </c>
      <c r="J16" s="152">
        <v>1</v>
      </c>
      <c r="K16" s="145" t="s">
        <v>59</v>
      </c>
      <c r="L16" s="203">
        <v>1.3</v>
      </c>
      <c r="M16" s="17" t="s">
        <v>3</v>
      </c>
      <c r="N16" s="14">
        <v>0.8</v>
      </c>
      <c r="O16" s="21">
        <f>$G$16*$I$16*$J$16*$L$16*N16</f>
        <v>3.1890944961188263</v>
      </c>
      <c r="P16" s="5">
        <f>$H$16*$I$16*$J$16*$L$16*N16</f>
        <v>2.726450340086868</v>
      </c>
      <c r="Q16" s="22">
        <f t="shared" si="0"/>
        <v>5.915544836205694</v>
      </c>
      <c r="S16" s="170"/>
      <c r="T16" s="213"/>
      <c r="V16" s="53">
        <f t="shared" si="1"/>
        <v>14.772621855335256</v>
      </c>
      <c r="W16" s="54">
        <f t="shared" si="2"/>
        <v>12.62954733090254</v>
      </c>
      <c r="X16" s="55">
        <f t="shared" si="3"/>
        <v>27.402169186237796</v>
      </c>
      <c r="Z16" s="103"/>
      <c r="AA16" s="103"/>
      <c r="AB16" s="103"/>
    </row>
    <row r="17" spans="2:28" ht="14.25" customHeight="1">
      <c r="B17" s="149"/>
      <c r="C17" s="190"/>
      <c r="D17" s="139"/>
      <c r="E17" s="218"/>
      <c r="F17" s="193"/>
      <c r="G17" s="223"/>
      <c r="H17" s="225"/>
      <c r="I17" s="157"/>
      <c r="J17" s="152"/>
      <c r="K17" s="146"/>
      <c r="L17" s="201"/>
      <c r="M17" s="13" t="s">
        <v>4</v>
      </c>
      <c r="N17" s="14">
        <v>0.7</v>
      </c>
      <c r="O17" s="23">
        <f>$G$16*$I$16*$J$16*$L$16*N17</f>
        <v>2.7904576841039725</v>
      </c>
      <c r="P17" s="6">
        <f>$H$16*$I$16*$J$16*$L$16*N17</f>
        <v>2.385644047576009</v>
      </c>
      <c r="Q17" s="24">
        <f t="shared" si="0"/>
        <v>5.1761017316799816</v>
      </c>
      <c r="S17" s="210" t="s">
        <v>28</v>
      </c>
      <c r="T17" s="214">
        <v>118.5</v>
      </c>
      <c r="V17" s="47">
        <f t="shared" si="1"/>
        <v>12.926044123418347</v>
      </c>
      <c r="W17" s="48">
        <f t="shared" si="2"/>
        <v>11.050853914539722</v>
      </c>
      <c r="X17" s="49">
        <f t="shared" si="3"/>
        <v>23.97689803795807</v>
      </c>
      <c r="Z17" s="103"/>
      <c r="AA17" s="103"/>
      <c r="AB17" s="103"/>
    </row>
    <row r="18" spans="2:28" ht="14.25" customHeight="1">
      <c r="B18" s="179"/>
      <c r="C18" s="190"/>
      <c r="D18" s="139"/>
      <c r="E18" s="219"/>
      <c r="F18" s="193"/>
      <c r="G18" s="198"/>
      <c r="H18" s="207"/>
      <c r="I18" s="157"/>
      <c r="J18" s="152"/>
      <c r="K18" s="165"/>
      <c r="L18" s="202"/>
      <c r="M18" s="15" t="s">
        <v>5</v>
      </c>
      <c r="N18" s="16">
        <v>0.6</v>
      </c>
      <c r="O18" s="25">
        <f>$G$16*$I$16*$J$16*$L$16*N18</f>
        <v>2.3918208720891196</v>
      </c>
      <c r="P18" s="7">
        <f>$H$16*$I$16*$J$16*$L$16*N18</f>
        <v>2.0448377550651506</v>
      </c>
      <c r="Q18" s="26">
        <f t="shared" si="0"/>
        <v>4.43665862715427</v>
      </c>
      <c r="S18" s="169"/>
      <c r="T18" s="205"/>
      <c r="V18" s="50">
        <f t="shared" si="1"/>
        <v>11.079466391501441</v>
      </c>
      <c r="W18" s="51">
        <f t="shared" si="2"/>
        <v>9.472160498176905</v>
      </c>
      <c r="X18" s="52">
        <f t="shared" si="3"/>
        <v>20.551626889678346</v>
      </c>
      <c r="Z18" s="103"/>
      <c r="AA18" s="103"/>
      <c r="AB18" s="103"/>
    </row>
    <row r="19" spans="2:28" ht="14.25" customHeight="1">
      <c r="B19" s="216" t="s">
        <v>34</v>
      </c>
      <c r="C19" s="190">
        <v>0.15</v>
      </c>
      <c r="D19" s="139">
        <v>9425</v>
      </c>
      <c r="E19" s="217">
        <v>4414</v>
      </c>
      <c r="F19" s="193"/>
      <c r="G19" s="226">
        <f>D19/$F$7</f>
        <v>4.86760627391841</v>
      </c>
      <c r="H19" s="224">
        <f>E19/$F$7</f>
        <v>2.279640752580993</v>
      </c>
      <c r="I19" s="157">
        <v>1.15</v>
      </c>
      <c r="J19" s="152">
        <v>1</v>
      </c>
      <c r="K19" s="145" t="s">
        <v>59</v>
      </c>
      <c r="L19" s="203">
        <v>1.3</v>
      </c>
      <c r="M19" s="17" t="s">
        <v>3</v>
      </c>
      <c r="N19" s="14">
        <v>0.8</v>
      </c>
      <c r="O19" s="21">
        <f>$G$19*$I$19*$J$19*$L$19*N19</f>
        <v>5.821657103606419</v>
      </c>
      <c r="P19" s="5">
        <f>$H$19*$I$19*$J$19*$L$19*N19</f>
        <v>2.726450340086868</v>
      </c>
      <c r="Q19" s="22">
        <f t="shared" si="0"/>
        <v>8.548107443693286</v>
      </c>
      <c r="S19" s="169"/>
      <c r="T19" s="205"/>
      <c r="V19" s="53">
        <f t="shared" si="1"/>
        <v>26.96725953641968</v>
      </c>
      <c r="W19" s="54">
        <f t="shared" si="2"/>
        <v>12.62954733090254</v>
      </c>
      <c r="X19" s="55">
        <f t="shared" si="3"/>
        <v>39.596806867322215</v>
      </c>
      <c r="Z19" s="103"/>
      <c r="AA19" s="103"/>
      <c r="AB19" s="103"/>
    </row>
    <row r="20" spans="2:28" ht="14.25" customHeight="1">
      <c r="B20" s="149"/>
      <c r="C20" s="190"/>
      <c r="D20" s="139"/>
      <c r="E20" s="218"/>
      <c r="F20" s="193"/>
      <c r="G20" s="223"/>
      <c r="H20" s="225"/>
      <c r="I20" s="157"/>
      <c r="J20" s="152"/>
      <c r="K20" s="146"/>
      <c r="L20" s="201"/>
      <c r="M20" s="13" t="s">
        <v>4</v>
      </c>
      <c r="N20" s="14">
        <v>0.7</v>
      </c>
      <c r="O20" s="23">
        <f>$G$19*$I$19*$J$19*$L$19*N20</f>
        <v>5.093949965655615</v>
      </c>
      <c r="P20" s="6">
        <f>$H$19*$I$19*$J$19*$L$19*N20</f>
        <v>2.385644047576009</v>
      </c>
      <c r="Q20" s="24">
        <f t="shared" si="0"/>
        <v>7.479594013231624</v>
      </c>
      <c r="S20" s="170"/>
      <c r="T20" s="215"/>
      <c r="V20" s="47">
        <f t="shared" si="1"/>
        <v>23.596352094367212</v>
      </c>
      <c r="W20" s="48">
        <f t="shared" si="2"/>
        <v>11.050853914539722</v>
      </c>
      <c r="X20" s="49">
        <f t="shared" si="3"/>
        <v>34.647206008906934</v>
      </c>
      <c r="Z20" s="103"/>
      <c r="AA20" s="103"/>
      <c r="AB20" s="103"/>
    </row>
    <row r="21" spans="2:28" ht="14.25" customHeight="1">
      <c r="B21" s="179"/>
      <c r="C21" s="190"/>
      <c r="D21" s="139"/>
      <c r="E21" s="219"/>
      <c r="F21" s="193"/>
      <c r="G21" s="198"/>
      <c r="H21" s="207"/>
      <c r="I21" s="157"/>
      <c r="J21" s="152"/>
      <c r="K21" s="165"/>
      <c r="L21" s="202"/>
      <c r="M21" s="15" t="s">
        <v>5</v>
      </c>
      <c r="N21" s="16">
        <v>0.6</v>
      </c>
      <c r="O21" s="25">
        <f>$G$19*$I$19*$J$19*$L$19*N21</f>
        <v>4.366242827704814</v>
      </c>
      <c r="P21" s="7">
        <f>$H$19*$I$19*$J$19*$L$19*N21</f>
        <v>2.0448377550651506</v>
      </c>
      <c r="Q21" s="26">
        <f t="shared" si="0"/>
        <v>6.411080582769964</v>
      </c>
      <c r="S21" s="169" t="s">
        <v>118</v>
      </c>
      <c r="T21" s="205">
        <v>180</v>
      </c>
      <c r="V21" s="50">
        <f t="shared" si="1"/>
        <v>20.225444652314756</v>
      </c>
      <c r="W21" s="51">
        <f t="shared" si="2"/>
        <v>9.472160498176905</v>
      </c>
      <c r="X21" s="52">
        <f t="shared" si="3"/>
        <v>29.697605150491658</v>
      </c>
      <c r="Z21" s="103"/>
      <c r="AA21" s="103"/>
      <c r="AB21" s="103"/>
    </row>
    <row r="22" spans="2:28" ht="14.25" customHeight="1">
      <c r="B22" s="216" t="s">
        <v>35</v>
      </c>
      <c r="C22" s="190">
        <v>0.1</v>
      </c>
      <c r="D22" s="139">
        <v>9425</v>
      </c>
      <c r="E22" s="217">
        <v>4414</v>
      </c>
      <c r="F22" s="193"/>
      <c r="G22" s="226">
        <f>D22/$F$7</f>
        <v>4.86760627391841</v>
      </c>
      <c r="H22" s="224">
        <f>E22/$F$7</f>
        <v>2.279640752580993</v>
      </c>
      <c r="I22" s="157">
        <v>1.15</v>
      </c>
      <c r="J22" s="152">
        <v>1</v>
      </c>
      <c r="K22" s="145" t="s">
        <v>59</v>
      </c>
      <c r="L22" s="203">
        <v>1.3</v>
      </c>
      <c r="M22" s="17" t="s">
        <v>3</v>
      </c>
      <c r="N22" s="14">
        <v>0.8</v>
      </c>
      <c r="O22" s="21">
        <f>$G$22*$I$22*$J$22*$L$22*N22</f>
        <v>5.821657103606419</v>
      </c>
      <c r="P22" s="5">
        <f>$H$22*$I$22*$J$22*$L$22*N22</f>
        <v>2.726450340086868</v>
      </c>
      <c r="Q22" s="22">
        <f t="shared" si="0"/>
        <v>8.548107443693286</v>
      </c>
      <c r="S22" s="169"/>
      <c r="T22" s="205"/>
      <c r="V22" s="53">
        <f t="shared" si="1"/>
        <v>26.96725953641968</v>
      </c>
      <c r="W22" s="54">
        <f t="shared" si="2"/>
        <v>12.62954733090254</v>
      </c>
      <c r="X22" s="55">
        <f t="shared" si="3"/>
        <v>39.596806867322215</v>
      </c>
      <c r="Z22" s="103"/>
      <c r="AA22" s="103"/>
      <c r="AB22" s="103"/>
    </row>
    <row r="23" spans="2:28" ht="14.25" customHeight="1">
      <c r="B23" s="149"/>
      <c r="C23" s="190"/>
      <c r="D23" s="139"/>
      <c r="E23" s="218"/>
      <c r="F23" s="193"/>
      <c r="G23" s="223"/>
      <c r="H23" s="225"/>
      <c r="I23" s="157"/>
      <c r="J23" s="152"/>
      <c r="K23" s="146"/>
      <c r="L23" s="201"/>
      <c r="M23" s="13" t="s">
        <v>4</v>
      </c>
      <c r="N23" s="14">
        <v>0.7</v>
      </c>
      <c r="O23" s="23">
        <f>$G$22*$I$22*$J$22*$L$22*N23</f>
        <v>5.093949965655615</v>
      </c>
      <c r="P23" s="6">
        <f>$H$22*$I$22*$J$22*$L$22*N23</f>
        <v>2.385644047576009</v>
      </c>
      <c r="Q23" s="24">
        <f t="shared" si="0"/>
        <v>7.479594013231624</v>
      </c>
      <c r="S23" s="169"/>
      <c r="T23" s="205"/>
      <c r="V23" s="47">
        <f t="shared" si="1"/>
        <v>23.596352094367212</v>
      </c>
      <c r="W23" s="48">
        <f t="shared" si="2"/>
        <v>11.050853914539722</v>
      </c>
      <c r="X23" s="49">
        <f t="shared" si="3"/>
        <v>34.647206008906934</v>
      </c>
      <c r="Z23" s="103"/>
      <c r="AA23" s="103"/>
      <c r="AB23" s="103"/>
    </row>
    <row r="24" spans="2:28" ht="14.25" customHeight="1" thickBot="1">
      <c r="B24" s="150"/>
      <c r="C24" s="195"/>
      <c r="D24" s="140"/>
      <c r="E24" s="220"/>
      <c r="F24" s="194"/>
      <c r="G24" s="227"/>
      <c r="H24" s="228"/>
      <c r="I24" s="208"/>
      <c r="J24" s="153"/>
      <c r="K24" s="147"/>
      <c r="L24" s="209"/>
      <c r="M24" s="19" t="s">
        <v>5</v>
      </c>
      <c r="N24" s="20">
        <v>0.6</v>
      </c>
      <c r="O24" s="27">
        <f>$G$22*$I$22*$J$22*$L$22*N24</f>
        <v>4.366242827704814</v>
      </c>
      <c r="P24" s="28">
        <f>$H$22*$I$22*$J$22*$L$22*N24</f>
        <v>2.0448377550651506</v>
      </c>
      <c r="Q24" s="29">
        <f t="shared" si="0"/>
        <v>6.411080582769964</v>
      </c>
      <c r="S24" s="204"/>
      <c r="T24" s="206"/>
      <c r="V24" s="56">
        <f t="shared" si="1"/>
        <v>20.225444652314756</v>
      </c>
      <c r="W24" s="57">
        <f t="shared" si="2"/>
        <v>9.472160498176905</v>
      </c>
      <c r="X24" s="58">
        <f t="shared" si="3"/>
        <v>29.697605150491658</v>
      </c>
      <c r="Z24" s="103"/>
      <c r="AA24" s="103"/>
      <c r="AB24" s="103"/>
    </row>
    <row r="25" spans="15:22" ht="12" thickTop="1">
      <c r="O25" s="2"/>
      <c r="V25" s="2"/>
    </row>
    <row r="26" ht="11.25">
      <c r="B26" s="30" t="s">
        <v>81</v>
      </c>
    </row>
    <row r="27" ht="11.25">
      <c r="B27" s="30" t="s">
        <v>80</v>
      </c>
    </row>
    <row r="30" spans="2:22" ht="11.25">
      <c r="B30" s="106" t="s">
        <v>70</v>
      </c>
      <c r="C30" s="106"/>
      <c r="D30" s="106"/>
      <c r="E30" s="106"/>
      <c r="F30" s="106"/>
      <c r="J30" s="30"/>
      <c r="V30" s="2"/>
    </row>
    <row r="31" spans="2:23" ht="11.25">
      <c r="B31" s="34" t="s">
        <v>71</v>
      </c>
      <c r="F31" s="1" t="s">
        <v>74</v>
      </c>
      <c r="O31" s="107"/>
      <c r="P31" s="31"/>
      <c r="W31" s="31"/>
    </row>
    <row r="32" spans="2:23" ht="11.25">
      <c r="B32" s="34" t="s">
        <v>72</v>
      </c>
      <c r="F32" s="1" t="s">
        <v>75</v>
      </c>
      <c r="P32" s="31"/>
      <c r="W32" s="31"/>
    </row>
    <row r="33" spans="2:23" ht="11.25">
      <c r="B33" s="34" t="s">
        <v>73</v>
      </c>
      <c r="F33" s="1" t="s">
        <v>76</v>
      </c>
      <c r="P33" s="31"/>
      <c r="W33" s="31"/>
    </row>
  </sheetData>
  <sheetProtection/>
  <mergeCells count="74">
    <mergeCell ref="S17:S20"/>
    <mergeCell ref="S21:S24"/>
    <mergeCell ref="T21:T24"/>
    <mergeCell ref="T17:T20"/>
    <mergeCell ref="S10:S12"/>
    <mergeCell ref="T10:T12"/>
    <mergeCell ref="S13:S16"/>
    <mergeCell ref="T13:T16"/>
    <mergeCell ref="L13:L15"/>
    <mergeCell ref="L16:L18"/>
    <mergeCell ref="L22:L24"/>
    <mergeCell ref="J16:J18"/>
    <mergeCell ref="K13:K15"/>
    <mergeCell ref="K16:K18"/>
    <mergeCell ref="I22:I24"/>
    <mergeCell ref="L19:L21"/>
    <mergeCell ref="K22:K24"/>
    <mergeCell ref="J19:J21"/>
    <mergeCell ref="J22:J24"/>
    <mergeCell ref="K19:K21"/>
    <mergeCell ref="C13:C15"/>
    <mergeCell ref="H13:H15"/>
    <mergeCell ref="G7:H8"/>
    <mergeCell ref="G13:G15"/>
    <mergeCell ref="H10:H12"/>
    <mergeCell ref="C16:C18"/>
    <mergeCell ref="G16:G18"/>
    <mergeCell ref="H16:H18"/>
    <mergeCell ref="I16:I18"/>
    <mergeCell ref="E16:E18"/>
    <mergeCell ref="C22:C24"/>
    <mergeCell ref="C19:C21"/>
    <mergeCell ref="H19:H21"/>
    <mergeCell ref="D19:D21"/>
    <mergeCell ref="E19:E21"/>
    <mergeCell ref="D22:D24"/>
    <mergeCell ref="G19:G21"/>
    <mergeCell ref="G22:G24"/>
    <mergeCell ref="F10:F24"/>
    <mergeCell ref="H22:H24"/>
    <mergeCell ref="B13:B15"/>
    <mergeCell ref="D7:E8"/>
    <mergeCell ref="F7:F9"/>
    <mergeCell ref="V7:X8"/>
    <mergeCell ref="J7:J9"/>
    <mergeCell ref="J13:J15"/>
    <mergeCell ref="K10:K12"/>
    <mergeCell ref="L10:L12"/>
    <mergeCell ref="O7:Q8"/>
    <mergeCell ref="M7:N8"/>
    <mergeCell ref="I10:I12"/>
    <mergeCell ref="J10:J12"/>
    <mergeCell ref="I19:I21"/>
    <mergeCell ref="I13:I15"/>
    <mergeCell ref="B10:B12"/>
    <mergeCell ref="B2:X2"/>
    <mergeCell ref="B3:X3"/>
    <mergeCell ref="B5:X5"/>
    <mergeCell ref="B7:B9"/>
    <mergeCell ref="K7:L8"/>
    <mergeCell ref="S7:T9"/>
    <mergeCell ref="G10:G12"/>
    <mergeCell ref="C7:C9"/>
    <mergeCell ref="I7:I9"/>
    <mergeCell ref="B22:B24"/>
    <mergeCell ref="C10:C12"/>
    <mergeCell ref="D13:D15"/>
    <mergeCell ref="E13:E15"/>
    <mergeCell ref="E22:E24"/>
    <mergeCell ref="D10:D12"/>
    <mergeCell ref="E10:E12"/>
    <mergeCell ref="D16:D18"/>
    <mergeCell ref="B16:B18"/>
    <mergeCell ref="B19:B21"/>
  </mergeCells>
  <printOptions/>
  <pageMargins left="0.58" right="0.26" top="0.86" bottom="0.62" header="0.54" footer="0.34"/>
  <pageSetup horizontalDpi="300" verticalDpi="300" orientation="landscape" paperSize="9" r:id="rId1"/>
  <headerFooter alignWithMargins="0">
    <oddHeader>&amp;R
</oddHeader>
    <oddFooter>&amp;L&amp;8File: &amp;F - &amp;A&amp;RPag.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AB33"/>
  <sheetViews>
    <sheetView workbookViewId="0" topLeftCell="A1">
      <selection activeCell="B2" sqref="B2:X2"/>
    </sheetView>
  </sheetViews>
  <sheetFormatPr defaultColWidth="9.140625" defaultRowHeight="12.75"/>
  <cols>
    <col min="1" max="1" width="1.1484375" style="1" customWidth="1"/>
    <col min="2" max="2" width="5.28125" style="1" customWidth="1"/>
    <col min="3" max="3" width="6.28125" style="1" customWidth="1"/>
    <col min="4" max="4" width="6.140625" style="1" customWidth="1"/>
    <col min="5" max="5" width="6.421875" style="1" customWidth="1"/>
    <col min="6" max="6" width="3.7109375" style="1" customWidth="1"/>
    <col min="7" max="7" width="5.28125" style="1" customWidth="1"/>
    <col min="8" max="8" width="5.140625" style="1" customWidth="1"/>
    <col min="9" max="9" width="8.7109375" style="1" customWidth="1"/>
    <col min="10" max="10" width="8.57421875" style="1" customWidth="1"/>
    <col min="11" max="11" width="8.140625" style="1" customWidth="1"/>
    <col min="12" max="12" width="6.140625" style="1" customWidth="1"/>
    <col min="13" max="13" width="7.00390625" style="1" customWidth="1"/>
    <col min="14" max="14" width="6.7109375" style="1" customWidth="1"/>
    <col min="15" max="15" width="6.28125" style="1" customWidth="1"/>
    <col min="16" max="16" width="6.00390625" style="1" customWidth="1"/>
    <col min="17" max="17" width="6.140625" style="4" customWidth="1"/>
    <col min="18" max="18" width="0.85546875" style="1" customWidth="1"/>
    <col min="19" max="19" width="9.140625" style="1" customWidth="1"/>
    <col min="20" max="20" width="4.57421875" style="1" customWidth="1"/>
    <col min="21" max="21" width="0.85546875" style="1" customWidth="1"/>
    <col min="22" max="23" width="6.7109375" style="1" customWidth="1"/>
    <col min="24" max="24" width="6.7109375" style="4" customWidth="1"/>
    <col min="25" max="16384" width="9.140625" style="1" customWidth="1"/>
  </cols>
  <sheetData>
    <row r="1" ht="5.25" customHeight="1"/>
    <row r="2" spans="2:24" ht="15.75">
      <c r="B2" s="163" t="s">
        <v>139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</row>
    <row r="3" spans="2:24" ht="12.75">
      <c r="B3" s="164" t="s">
        <v>47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</row>
    <row r="4" spans="2:24" ht="12.75">
      <c r="B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V4" s="35"/>
      <c r="W4" s="35"/>
      <c r="X4" s="35"/>
    </row>
    <row r="5" spans="2:24" ht="15.75">
      <c r="B5" s="163" t="s">
        <v>124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</row>
    <row r="6" ht="12" thickBot="1"/>
    <row r="7" spans="2:24" ht="24.75" customHeight="1" thickTop="1">
      <c r="B7" s="176" t="s">
        <v>16</v>
      </c>
      <c r="C7" s="148" t="s">
        <v>26</v>
      </c>
      <c r="D7" s="159" t="s">
        <v>120</v>
      </c>
      <c r="E7" s="160"/>
      <c r="F7" s="154">
        <v>1936.27</v>
      </c>
      <c r="G7" s="159" t="s">
        <v>45</v>
      </c>
      <c r="H7" s="160"/>
      <c r="I7" s="148" t="s">
        <v>17</v>
      </c>
      <c r="J7" s="148" t="s">
        <v>20</v>
      </c>
      <c r="K7" s="159" t="s">
        <v>18</v>
      </c>
      <c r="L7" s="160"/>
      <c r="M7" s="159" t="s">
        <v>49</v>
      </c>
      <c r="N7" s="160"/>
      <c r="O7" s="159" t="s">
        <v>48</v>
      </c>
      <c r="P7" s="166"/>
      <c r="Q7" s="160"/>
      <c r="S7" s="159" t="s">
        <v>29</v>
      </c>
      <c r="T7" s="181"/>
      <c r="V7" s="159" t="s">
        <v>37</v>
      </c>
      <c r="W7" s="166"/>
      <c r="X7" s="160"/>
    </row>
    <row r="8" spans="2:24" ht="12.75" customHeight="1">
      <c r="B8" s="177"/>
      <c r="C8" s="177"/>
      <c r="D8" s="161"/>
      <c r="E8" s="162"/>
      <c r="F8" s="155"/>
      <c r="G8" s="161"/>
      <c r="H8" s="162"/>
      <c r="I8" s="149"/>
      <c r="J8" s="149"/>
      <c r="K8" s="161"/>
      <c r="L8" s="162"/>
      <c r="M8" s="161"/>
      <c r="N8" s="162"/>
      <c r="O8" s="161"/>
      <c r="P8" s="167"/>
      <c r="Q8" s="162"/>
      <c r="S8" s="182"/>
      <c r="T8" s="183"/>
      <c r="V8" s="161"/>
      <c r="W8" s="167"/>
      <c r="X8" s="162"/>
    </row>
    <row r="9" spans="2:28" ht="12.75" customHeight="1" thickBot="1">
      <c r="B9" s="178"/>
      <c r="C9" s="178"/>
      <c r="D9" s="10" t="s">
        <v>8</v>
      </c>
      <c r="E9" s="11" t="s">
        <v>9</v>
      </c>
      <c r="F9" s="156"/>
      <c r="G9" s="10" t="s">
        <v>8</v>
      </c>
      <c r="H9" s="11" t="s">
        <v>9</v>
      </c>
      <c r="I9" s="150"/>
      <c r="J9" s="150"/>
      <c r="K9" s="10" t="s">
        <v>58</v>
      </c>
      <c r="L9" s="37" t="s">
        <v>1</v>
      </c>
      <c r="M9" s="12" t="s">
        <v>6</v>
      </c>
      <c r="N9" s="9" t="s">
        <v>1</v>
      </c>
      <c r="O9" s="12" t="s">
        <v>8</v>
      </c>
      <c r="P9" s="8" t="s">
        <v>9</v>
      </c>
      <c r="Q9" s="9" t="s">
        <v>12</v>
      </c>
      <c r="S9" s="184"/>
      <c r="T9" s="185"/>
      <c r="V9" s="38" t="s">
        <v>8</v>
      </c>
      <c r="W9" s="39" t="s">
        <v>9</v>
      </c>
      <c r="X9" s="40" t="s">
        <v>12</v>
      </c>
      <c r="Z9" s="103"/>
      <c r="AA9" s="103"/>
      <c r="AB9" s="103"/>
    </row>
    <row r="10" spans="2:28" ht="14.25" customHeight="1" thickTop="1">
      <c r="B10" s="148" t="s">
        <v>31</v>
      </c>
      <c r="C10" s="197">
        <v>4</v>
      </c>
      <c r="D10" s="186">
        <v>2447</v>
      </c>
      <c r="E10" s="221">
        <v>4414</v>
      </c>
      <c r="F10" s="192" t="s">
        <v>2</v>
      </c>
      <c r="G10" s="222">
        <f>D10/$F$7</f>
        <v>1.2637700320719734</v>
      </c>
      <c r="H10" s="229">
        <f>E10/$F$7</f>
        <v>2.279640752580993</v>
      </c>
      <c r="I10" s="158">
        <v>1.15</v>
      </c>
      <c r="J10" s="174">
        <v>1</v>
      </c>
      <c r="K10" s="232" t="s">
        <v>60</v>
      </c>
      <c r="L10" s="200">
        <v>1.1</v>
      </c>
      <c r="M10" s="13" t="s">
        <v>3</v>
      </c>
      <c r="N10" s="14">
        <v>0.8</v>
      </c>
      <c r="O10" s="23">
        <f>$G$10*$I$10*$J$10*$L$10*N10</f>
        <v>1.278935272456837</v>
      </c>
      <c r="P10" s="6">
        <f>$H$10*$I$10*$J$10*$L$10*N10</f>
        <v>2.306996441611965</v>
      </c>
      <c r="Q10" s="24">
        <f aca="true" t="shared" si="0" ref="Q10:Q24">SUM(O10:P10)</f>
        <v>3.585931714068802</v>
      </c>
      <c r="S10" s="168" t="s">
        <v>117</v>
      </c>
      <c r="T10" s="171">
        <f>(T13*T17-T21)/T21*100</f>
        <v>363.2230833333333</v>
      </c>
      <c r="V10" s="41">
        <f aca="true" t="shared" si="1" ref="V10:V24">O10*(1+$T$10/100)</f>
        <v>5.924323402912127</v>
      </c>
      <c r="W10" s="42">
        <f aca="true" t="shared" si="2" ref="W10:W24">P10*(1+$T$10/100)</f>
        <v>10.686540049225226</v>
      </c>
      <c r="X10" s="43">
        <f aca="true" t="shared" si="3" ref="X10:X24">Q10*(1+$T$10/100)</f>
        <v>16.61086345213735</v>
      </c>
      <c r="Z10" s="103"/>
      <c r="AA10" s="103"/>
      <c r="AB10" s="103"/>
    </row>
    <row r="11" spans="2:28" ht="14.25" customHeight="1">
      <c r="B11" s="149"/>
      <c r="C11" s="190"/>
      <c r="D11" s="187"/>
      <c r="E11" s="218"/>
      <c r="F11" s="193"/>
      <c r="G11" s="223"/>
      <c r="H11" s="225"/>
      <c r="I11" s="157"/>
      <c r="J11" s="152"/>
      <c r="K11" s="146"/>
      <c r="L11" s="201"/>
      <c r="M11" s="13" t="s">
        <v>4</v>
      </c>
      <c r="N11" s="14">
        <v>0.7</v>
      </c>
      <c r="O11" s="23">
        <f>$G$10*$I$10*$J$10*$L$10*N11</f>
        <v>1.1190683633997323</v>
      </c>
      <c r="P11" s="6">
        <f>$H$10*$I$10*$J$10*$L$10*N11</f>
        <v>2.018621886410469</v>
      </c>
      <c r="Q11" s="24">
        <f t="shared" si="0"/>
        <v>3.137690249810201</v>
      </c>
      <c r="S11" s="169"/>
      <c r="T11" s="172"/>
      <c r="V11" s="41">
        <f t="shared" si="1"/>
        <v>5.183782977548111</v>
      </c>
      <c r="W11" s="42">
        <f t="shared" si="2"/>
        <v>9.350722543072072</v>
      </c>
      <c r="X11" s="43">
        <f t="shared" si="3"/>
        <v>14.534505520620181</v>
      </c>
      <c r="Z11" s="103"/>
      <c r="AA11" s="103"/>
      <c r="AB11" s="103"/>
    </row>
    <row r="12" spans="2:28" ht="14.25" customHeight="1">
      <c r="B12" s="179"/>
      <c r="C12" s="190"/>
      <c r="D12" s="188"/>
      <c r="E12" s="219"/>
      <c r="F12" s="193"/>
      <c r="G12" s="198"/>
      <c r="H12" s="207"/>
      <c r="I12" s="157"/>
      <c r="J12" s="152"/>
      <c r="K12" s="165"/>
      <c r="L12" s="202"/>
      <c r="M12" s="15" t="s">
        <v>5</v>
      </c>
      <c r="N12" s="16">
        <v>0.6</v>
      </c>
      <c r="O12" s="25">
        <f>$G$10*$I$10*$J$10*$L$10*N12</f>
        <v>0.9592014543426276</v>
      </c>
      <c r="P12" s="7">
        <f>$H$10*$I$10*$J$10*$L$10*N12</f>
        <v>1.7302473312089737</v>
      </c>
      <c r="Q12" s="26">
        <f t="shared" si="0"/>
        <v>2.689448785551601</v>
      </c>
      <c r="S12" s="170"/>
      <c r="T12" s="173"/>
      <c r="V12" s="44">
        <f t="shared" si="1"/>
        <v>4.443242552184095</v>
      </c>
      <c r="W12" s="45">
        <f t="shared" si="2"/>
        <v>8.01490503691892</v>
      </c>
      <c r="X12" s="46">
        <f t="shared" si="3"/>
        <v>12.458147589103014</v>
      </c>
      <c r="Z12" s="103"/>
      <c r="AA12" s="103"/>
      <c r="AB12" s="103"/>
    </row>
    <row r="13" spans="2:28" ht="14.25" customHeight="1">
      <c r="B13" s="216" t="s">
        <v>32</v>
      </c>
      <c r="C13" s="197">
        <v>3</v>
      </c>
      <c r="D13" s="139">
        <v>3023</v>
      </c>
      <c r="E13" s="217">
        <v>4414</v>
      </c>
      <c r="F13" s="193"/>
      <c r="G13" s="226">
        <f>D13/$F$7</f>
        <v>1.5612492059475176</v>
      </c>
      <c r="H13" s="224">
        <f>E13/$F$7</f>
        <v>2.279640752580993</v>
      </c>
      <c r="I13" s="158">
        <v>1.15</v>
      </c>
      <c r="J13" s="174">
        <v>1</v>
      </c>
      <c r="K13" s="146" t="s">
        <v>60</v>
      </c>
      <c r="L13" s="201">
        <v>1.1</v>
      </c>
      <c r="M13" s="13" t="s">
        <v>3</v>
      </c>
      <c r="N13" s="14">
        <v>0.8</v>
      </c>
      <c r="O13" s="23">
        <f>$G$13*$I$13*$J$13*$L$13*N13</f>
        <v>1.5799841964188879</v>
      </c>
      <c r="P13" s="6">
        <f>$H$13*$I$13*$J$13*$L$13*N13</f>
        <v>2.306996441611965</v>
      </c>
      <c r="Q13" s="24">
        <f t="shared" si="0"/>
        <v>3.886980638030853</v>
      </c>
      <c r="S13" s="210" t="s">
        <v>119</v>
      </c>
      <c r="T13" s="211">
        <v>7.0363</v>
      </c>
      <c r="V13" s="47">
        <f t="shared" si="1"/>
        <v>7.318851510830961</v>
      </c>
      <c r="W13" s="48">
        <f t="shared" si="2"/>
        <v>10.686540049225226</v>
      </c>
      <c r="X13" s="49">
        <f t="shared" si="3"/>
        <v>18.00539156005619</v>
      </c>
      <c r="Z13" s="103"/>
      <c r="AA13" s="103"/>
      <c r="AB13" s="103"/>
    </row>
    <row r="14" spans="2:28" ht="14.25" customHeight="1">
      <c r="B14" s="149"/>
      <c r="C14" s="190"/>
      <c r="D14" s="139"/>
      <c r="E14" s="218"/>
      <c r="F14" s="193"/>
      <c r="G14" s="223"/>
      <c r="H14" s="225"/>
      <c r="I14" s="157"/>
      <c r="J14" s="152"/>
      <c r="K14" s="146"/>
      <c r="L14" s="201"/>
      <c r="M14" s="13" t="s">
        <v>4</v>
      </c>
      <c r="N14" s="14">
        <v>0.7</v>
      </c>
      <c r="O14" s="23">
        <f>$G$13*$I$13*$J$13*$L$13*N14</f>
        <v>1.382486171866527</v>
      </c>
      <c r="P14" s="6">
        <f>$H$13*$I$13*$J$13*$L$13*N14</f>
        <v>2.018621886410469</v>
      </c>
      <c r="Q14" s="24">
        <f t="shared" si="0"/>
        <v>3.401108058276996</v>
      </c>
      <c r="S14" s="169"/>
      <c r="T14" s="212"/>
      <c r="V14" s="47">
        <f t="shared" si="1"/>
        <v>6.403995071977091</v>
      </c>
      <c r="W14" s="48">
        <f t="shared" si="2"/>
        <v>9.350722543072072</v>
      </c>
      <c r="X14" s="49">
        <f t="shared" si="3"/>
        <v>15.754717615049163</v>
      </c>
      <c r="Z14" s="103"/>
      <c r="AA14" s="103"/>
      <c r="AB14" s="103"/>
    </row>
    <row r="15" spans="2:28" ht="14.25" customHeight="1">
      <c r="B15" s="179"/>
      <c r="C15" s="190"/>
      <c r="D15" s="139"/>
      <c r="E15" s="219"/>
      <c r="F15" s="193"/>
      <c r="G15" s="198"/>
      <c r="H15" s="207"/>
      <c r="I15" s="157"/>
      <c r="J15" s="152"/>
      <c r="K15" s="165"/>
      <c r="L15" s="202"/>
      <c r="M15" s="15" t="s">
        <v>5</v>
      </c>
      <c r="N15" s="16">
        <v>0.6</v>
      </c>
      <c r="O15" s="25">
        <f>$G$13*$I$13*$J$13*$L$13*N15</f>
        <v>1.184988147314166</v>
      </c>
      <c r="P15" s="7">
        <f>$H$13*$I$13*$J$13*$L$13*N15</f>
        <v>1.7302473312089737</v>
      </c>
      <c r="Q15" s="26">
        <f t="shared" si="0"/>
        <v>2.9152354785231394</v>
      </c>
      <c r="S15" s="169"/>
      <c r="T15" s="212"/>
      <c r="V15" s="50">
        <f t="shared" si="1"/>
        <v>5.489138633123221</v>
      </c>
      <c r="W15" s="51">
        <f t="shared" si="2"/>
        <v>8.01490503691892</v>
      </c>
      <c r="X15" s="52">
        <f t="shared" si="3"/>
        <v>13.504043670042138</v>
      </c>
      <c r="Z15" s="103"/>
      <c r="AA15" s="103"/>
      <c r="AB15" s="103"/>
    </row>
    <row r="16" spans="2:28" ht="14.25" customHeight="1">
      <c r="B16" s="216" t="s">
        <v>33</v>
      </c>
      <c r="C16" s="190">
        <v>1</v>
      </c>
      <c r="D16" s="139">
        <v>5163</v>
      </c>
      <c r="E16" s="217">
        <v>4414</v>
      </c>
      <c r="F16" s="193"/>
      <c r="G16" s="226">
        <f>D16/$F$7</f>
        <v>2.6664669699990187</v>
      </c>
      <c r="H16" s="224">
        <f>E16/$F$7</f>
        <v>2.279640752580993</v>
      </c>
      <c r="I16" s="157">
        <v>1.15</v>
      </c>
      <c r="J16" s="152">
        <v>1</v>
      </c>
      <c r="K16" s="145" t="s">
        <v>60</v>
      </c>
      <c r="L16" s="203">
        <v>1.1</v>
      </c>
      <c r="M16" s="17" t="s">
        <v>3</v>
      </c>
      <c r="N16" s="14">
        <v>0.8</v>
      </c>
      <c r="O16" s="21">
        <f>$G$16*$I$16*$J$16*$L$16*N16</f>
        <v>2.698464573639007</v>
      </c>
      <c r="P16" s="5">
        <f>$H$16*$I$16*$J$16*$L$16*N16</f>
        <v>2.306996441611965</v>
      </c>
      <c r="Q16" s="22">
        <f t="shared" si="0"/>
        <v>5.005461015250972</v>
      </c>
      <c r="S16" s="170"/>
      <c r="T16" s="213"/>
      <c r="V16" s="53">
        <f t="shared" si="1"/>
        <v>12.499910800668294</v>
      </c>
      <c r="W16" s="54">
        <f t="shared" si="2"/>
        <v>10.686540049225226</v>
      </c>
      <c r="X16" s="55">
        <f t="shared" si="3"/>
        <v>23.18645084989352</v>
      </c>
      <c r="Z16" s="103"/>
      <c r="AA16" s="103"/>
      <c r="AB16" s="103"/>
    </row>
    <row r="17" spans="2:28" ht="14.25" customHeight="1">
      <c r="B17" s="149"/>
      <c r="C17" s="190"/>
      <c r="D17" s="139"/>
      <c r="E17" s="218"/>
      <c r="F17" s="193"/>
      <c r="G17" s="223"/>
      <c r="H17" s="225"/>
      <c r="I17" s="157"/>
      <c r="J17" s="152"/>
      <c r="K17" s="146"/>
      <c r="L17" s="201"/>
      <c r="M17" s="13" t="s">
        <v>4</v>
      </c>
      <c r="N17" s="14">
        <v>0.7</v>
      </c>
      <c r="O17" s="23">
        <f>$G$16*$I$16*$J$16*$L$16*N17</f>
        <v>2.361156501934131</v>
      </c>
      <c r="P17" s="6">
        <f>$H$16*$I$16*$J$16*$L$16*N17</f>
        <v>2.018621886410469</v>
      </c>
      <c r="Q17" s="24">
        <f t="shared" si="0"/>
        <v>4.3797783883446</v>
      </c>
      <c r="S17" s="210" t="s">
        <v>28</v>
      </c>
      <c r="T17" s="214">
        <v>118.5</v>
      </c>
      <c r="V17" s="47">
        <f t="shared" si="1"/>
        <v>10.937421950584756</v>
      </c>
      <c r="W17" s="48">
        <f t="shared" si="2"/>
        <v>9.350722543072072</v>
      </c>
      <c r="X17" s="49">
        <f t="shared" si="3"/>
        <v>20.288144493656826</v>
      </c>
      <c r="Z17" s="103"/>
      <c r="AA17" s="103"/>
      <c r="AB17" s="103"/>
    </row>
    <row r="18" spans="2:28" ht="14.25" customHeight="1">
      <c r="B18" s="179"/>
      <c r="C18" s="190"/>
      <c r="D18" s="139"/>
      <c r="E18" s="219"/>
      <c r="F18" s="193"/>
      <c r="G18" s="198"/>
      <c r="H18" s="207"/>
      <c r="I18" s="157"/>
      <c r="J18" s="152"/>
      <c r="K18" s="165"/>
      <c r="L18" s="202"/>
      <c r="M18" s="15" t="s">
        <v>5</v>
      </c>
      <c r="N18" s="16">
        <v>0.6</v>
      </c>
      <c r="O18" s="25">
        <f>$G$16*$I$16*$J$16*$L$16*N18</f>
        <v>2.023848430229255</v>
      </c>
      <c r="P18" s="7">
        <f>$H$16*$I$16*$J$16*$L$16*N18</f>
        <v>1.7302473312089737</v>
      </c>
      <c r="Q18" s="26">
        <f t="shared" si="0"/>
        <v>3.7540957614382284</v>
      </c>
      <c r="S18" s="169"/>
      <c r="T18" s="205"/>
      <c r="V18" s="50">
        <f t="shared" si="1"/>
        <v>9.37493310050122</v>
      </c>
      <c r="W18" s="51">
        <f t="shared" si="2"/>
        <v>8.01490503691892</v>
      </c>
      <c r="X18" s="52">
        <f t="shared" si="3"/>
        <v>17.38983813742014</v>
      </c>
      <c r="Z18" s="103"/>
      <c r="AA18" s="103"/>
      <c r="AB18" s="103"/>
    </row>
    <row r="19" spans="2:28" ht="14.25" customHeight="1">
      <c r="B19" s="216" t="s">
        <v>34</v>
      </c>
      <c r="C19" s="190">
        <v>0.15</v>
      </c>
      <c r="D19" s="139">
        <v>9425</v>
      </c>
      <c r="E19" s="217">
        <v>4414</v>
      </c>
      <c r="F19" s="193"/>
      <c r="G19" s="226">
        <f>D19/$F$7</f>
        <v>4.86760627391841</v>
      </c>
      <c r="H19" s="224">
        <f>E19/$F$7</f>
        <v>2.279640752580993</v>
      </c>
      <c r="I19" s="157">
        <v>1.15</v>
      </c>
      <c r="J19" s="152">
        <v>1</v>
      </c>
      <c r="K19" s="145" t="s">
        <v>60</v>
      </c>
      <c r="L19" s="203">
        <v>1.1</v>
      </c>
      <c r="M19" s="17" t="s">
        <v>3</v>
      </c>
      <c r="N19" s="14">
        <v>0.8</v>
      </c>
      <c r="O19" s="21">
        <f>$G$19*$I$19*$J$19*$L$19*N19</f>
        <v>4.926017549205431</v>
      </c>
      <c r="P19" s="5">
        <f>$H$19*$I$19*$J$19*$L$19*N19</f>
        <v>2.306996441611965</v>
      </c>
      <c r="Q19" s="22">
        <f t="shared" si="0"/>
        <v>7.233013990817396</v>
      </c>
      <c r="S19" s="169"/>
      <c r="T19" s="205"/>
      <c r="V19" s="53">
        <f t="shared" si="1"/>
        <v>22.818450376970496</v>
      </c>
      <c r="W19" s="54">
        <f t="shared" si="2"/>
        <v>10.686540049225226</v>
      </c>
      <c r="X19" s="55">
        <f t="shared" si="3"/>
        <v>33.50499042619572</v>
      </c>
      <c r="Z19" s="103"/>
      <c r="AA19" s="103"/>
      <c r="AB19" s="103"/>
    </row>
    <row r="20" spans="2:28" ht="14.25" customHeight="1">
      <c r="B20" s="149"/>
      <c r="C20" s="190"/>
      <c r="D20" s="139"/>
      <c r="E20" s="218"/>
      <c r="F20" s="193"/>
      <c r="G20" s="223"/>
      <c r="H20" s="225"/>
      <c r="I20" s="157"/>
      <c r="J20" s="152"/>
      <c r="K20" s="146"/>
      <c r="L20" s="201"/>
      <c r="M20" s="13" t="s">
        <v>4</v>
      </c>
      <c r="N20" s="14">
        <v>0.7</v>
      </c>
      <c r="O20" s="23">
        <f>$G$19*$I$19*$J$19*$L$19*N20</f>
        <v>4.310265355554752</v>
      </c>
      <c r="P20" s="6">
        <f>$H$19*$I$19*$J$19*$L$19*N20</f>
        <v>2.018621886410469</v>
      </c>
      <c r="Q20" s="24">
        <f t="shared" si="0"/>
        <v>6.328887241965221</v>
      </c>
      <c r="S20" s="170"/>
      <c r="T20" s="215"/>
      <c r="V20" s="47">
        <f t="shared" si="1"/>
        <v>19.966144079849183</v>
      </c>
      <c r="W20" s="48">
        <f t="shared" si="2"/>
        <v>9.350722543072072</v>
      </c>
      <c r="X20" s="49">
        <f t="shared" si="3"/>
        <v>29.316866622921253</v>
      </c>
      <c r="Z20" s="103"/>
      <c r="AA20" s="103"/>
      <c r="AB20" s="103"/>
    </row>
    <row r="21" spans="2:28" ht="14.25" customHeight="1">
      <c r="B21" s="179"/>
      <c r="C21" s="190"/>
      <c r="D21" s="139"/>
      <c r="E21" s="219"/>
      <c r="F21" s="193"/>
      <c r="G21" s="198"/>
      <c r="H21" s="207"/>
      <c r="I21" s="157"/>
      <c r="J21" s="152"/>
      <c r="K21" s="165"/>
      <c r="L21" s="202"/>
      <c r="M21" s="15" t="s">
        <v>5</v>
      </c>
      <c r="N21" s="16">
        <v>0.6</v>
      </c>
      <c r="O21" s="25">
        <f>$G$19*$I$19*$J$19*$L$19*N21</f>
        <v>3.694513161904073</v>
      </c>
      <c r="P21" s="7">
        <f>$H$19*$I$19*$J$19*$L$19*N21</f>
        <v>1.7302473312089737</v>
      </c>
      <c r="Q21" s="26">
        <f t="shared" si="0"/>
        <v>5.424760493113046</v>
      </c>
      <c r="S21" s="169" t="s">
        <v>118</v>
      </c>
      <c r="T21" s="205">
        <v>180</v>
      </c>
      <c r="V21" s="50">
        <f t="shared" si="1"/>
        <v>17.11383778272787</v>
      </c>
      <c r="W21" s="51">
        <f t="shared" si="2"/>
        <v>8.01490503691892</v>
      </c>
      <c r="X21" s="52">
        <f t="shared" si="3"/>
        <v>25.12874281964679</v>
      </c>
      <c r="Z21" s="103"/>
      <c r="AA21" s="103"/>
      <c r="AB21" s="103"/>
    </row>
    <row r="22" spans="2:28" ht="14.25" customHeight="1">
      <c r="B22" s="216" t="s">
        <v>35</v>
      </c>
      <c r="C22" s="190">
        <v>0.1</v>
      </c>
      <c r="D22" s="139">
        <v>9425</v>
      </c>
      <c r="E22" s="217">
        <v>4414</v>
      </c>
      <c r="F22" s="193"/>
      <c r="G22" s="226">
        <f>D22/$F$7</f>
        <v>4.86760627391841</v>
      </c>
      <c r="H22" s="224">
        <f>E22/$F$7</f>
        <v>2.279640752580993</v>
      </c>
      <c r="I22" s="157">
        <v>1.15</v>
      </c>
      <c r="J22" s="152">
        <v>1</v>
      </c>
      <c r="K22" s="145" t="s">
        <v>60</v>
      </c>
      <c r="L22" s="203">
        <v>1.1</v>
      </c>
      <c r="M22" s="17" t="s">
        <v>3</v>
      </c>
      <c r="N22" s="14">
        <v>0.8</v>
      </c>
      <c r="O22" s="21">
        <f>$G$22*$I$22*$J$22*$L$22*N22</f>
        <v>4.926017549205431</v>
      </c>
      <c r="P22" s="5">
        <f>$H$22*$I$22*$J$22*$L$22*N22</f>
        <v>2.306996441611965</v>
      </c>
      <c r="Q22" s="22">
        <f t="shared" si="0"/>
        <v>7.233013990817396</v>
      </c>
      <c r="S22" s="169"/>
      <c r="T22" s="205"/>
      <c r="V22" s="53">
        <f t="shared" si="1"/>
        <v>22.818450376970496</v>
      </c>
      <c r="W22" s="54">
        <f t="shared" si="2"/>
        <v>10.686540049225226</v>
      </c>
      <c r="X22" s="55">
        <f t="shared" si="3"/>
        <v>33.50499042619572</v>
      </c>
      <c r="Z22" s="103"/>
      <c r="AA22" s="103"/>
      <c r="AB22" s="103"/>
    </row>
    <row r="23" spans="2:28" ht="14.25" customHeight="1">
      <c r="B23" s="149"/>
      <c r="C23" s="190"/>
      <c r="D23" s="139"/>
      <c r="E23" s="218"/>
      <c r="F23" s="193"/>
      <c r="G23" s="223"/>
      <c r="H23" s="225"/>
      <c r="I23" s="157"/>
      <c r="J23" s="152"/>
      <c r="K23" s="146"/>
      <c r="L23" s="201"/>
      <c r="M23" s="13" t="s">
        <v>4</v>
      </c>
      <c r="N23" s="14">
        <v>0.7</v>
      </c>
      <c r="O23" s="23">
        <f>$G$22*$I$22*$J$22*$L$22*N23</f>
        <v>4.310265355554752</v>
      </c>
      <c r="P23" s="6">
        <f>$H$22*$I$22*$J$22*$L$22*N23</f>
        <v>2.018621886410469</v>
      </c>
      <c r="Q23" s="24">
        <f t="shared" si="0"/>
        <v>6.328887241965221</v>
      </c>
      <c r="S23" s="169"/>
      <c r="T23" s="205"/>
      <c r="V23" s="47">
        <f t="shared" si="1"/>
        <v>19.966144079849183</v>
      </c>
      <c r="W23" s="48">
        <f t="shared" si="2"/>
        <v>9.350722543072072</v>
      </c>
      <c r="X23" s="49">
        <f t="shared" si="3"/>
        <v>29.316866622921253</v>
      </c>
      <c r="Z23" s="103"/>
      <c r="AA23" s="103"/>
      <c r="AB23" s="103"/>
    </row>
    <row r="24" spans="2:28" ht="14.25" customHeight="1" thickBot="1">
      <c r="B24" s="150"/>
      <c r="C24" s="195"/>
      <c r="D24" s="140"/>
      <c r="E24" s="220"/>
      <c r="F24" s="194"/>
      <c r="G24" s="227"/>
      <c r="H24" s="228"/>
      <c r="I24" s="208"/>
      <c r="J24" s="153"/>
      <c r="K24" s="147"/>
      <c r="L24" s="209"/>
      <c r="M24" s="19" t="s">
        <v>5</v>
      </c>
      <c r="N24" s="20">
        <v>0.6</v>
      </c>
      <c r="O24" s="27">
        <f>$G$22*$I$22*$J$22*$L$22*N24</f>
        <v>3.694513161904073</v>
      </c>
      <c r="P24" s="28">
        <f>$H$22*$I$22*$J$22*$L$22*N24</f>
        <v>1.7302473312089737</v>
      </c>
      <c r="Q24" s="29">
        <f t="shared" si="0"/>
        <v>5.424760493113046</v>
      </c>
      <c r="S24" s="204"/>
      <c r="T24" s="206"/>
      <c r="V24" s="56">
        <f t="shared" si="1"/>
        <v>17.11383778272787</v>
      </c>
      <c r="W24" s="57">
        <f t="shared" si="2"/>
        <v>8.01490503691892</v>
      </c>
      <c r="X24" s="58">
        <f t="shared" si="3"/>
        <v>25.12874281964679</v>
      </c>
      <c r="Z24" s="103"/>
      <c r="AA24" s="103"/>
      <c r="AB24" s="103"/>
    </row>
    <row r="25" spans="15:22" ht="12" thickTop="1">
      <c r="O25" s="2"/>
      <c r="V25" s="2"/>
    </row>
    <row r="26" ht="11.25">
      <c r="B26" s="30" t="s">
        <v>81</v>
      </c>
    </row>
    <row r="27" ht="11.25">
      <c r="B27" s="30" t="s">
        <v>80</v>
      </c>
    </row>
    <row r="30" spans="2:22" ht="11.25">
      <c r="B30" s="106" t="s">
        <v>70</v>
      </c>
      <c r="C30" s="106"/>
      <c r="D30" s="106"/>
      <c r="E30" s="106"/>
      <c r="F30" s="106"/>
      <c r="J30" s="30"/>
      <c r="V30" s="2"/>
    </row>
    <row r="31" spans="2:23" ht="11.25">
      <c r="B31" s="34" t="s">
        <v>71</v>
      </c>
      <c r="F31" s="1" t="s">
        <v>74</v>
      </c>
      <c r="O31" s="107"/>
      <c r="P31" s="31"/>
      <c r="W31" s="31"/>
    </row>
    <row r="32" spans="2:23" ht="11.25">
      <c r="B32" s="34" t="s">
        <v>72</v>
      </c>
      <c r="F32" s="1" t="s">
        <v>75</v>
      </c>
      <c r="P32" s="31"/>
      <c r="W32" s="31"/>
    </row>
    <row r="33" spans="2:23" ht="11.25">
      <c r="B33" s="34" t="s">
        <v>73</v>
      </c>
      <c r="F33" s="1" t="s">
        <v>76</v>
      </c>
      <c r="P33" s="31"/>
      <c r="W33" s="31"/>
    </row>
  </sheetData>
  <sheetProtection/>
  <mergeCells count="74">
    <mergeCell ref="B22:B24"/>
    <mergeCell ref="C10:C12"/>
    <mergeCell ref="D13:D15"/>
    <mergeCell ref="E13:E15"/>
    <mergeCell ref="E22:E24"/>
    <mergeCell ref="D10:D12"/>
    <mergeCell ref="E10:E12"/>
    <mergeCell ref="D16:D18"/>
    <mergeCell ref="B16:B18"/>
    <mergeCell ref="B19:B21"/>
    <mergeCell ref="B10:B12"/>
    <mergeCell ref="B2:X2"/>
    <mergeCell ref="B3:X3"/>
    <mergeCell ref="B5:X5"/>
    <mergeCell ref="B7:B9"/>
    <mergeCell ref="K7:L8"/>
    <mergeCell ref="S7:T9"/>
    <mergeCell ref="G10:G12"/>
    <mergeCell ref="C7:C9"/>
    <mergeCell ref="I7:I9"/>
    <mergeCell ref="I10:I12"/>
    <mergeCell ref="J10:J12"/>
    <mergeCell ref="I19:I21"/>
    <mergeCell ref="I13:I15"/>
    <mergeCell ref="B13:B15"/>
    <mergeCell ref="D7:E8"/>
    <mergeCell ref="F7:F9"/>
    <mergeCell ref="V7:X8"/>
    <mergeCell ref="J7:J9"/>
    <mergeCell ref="J13:J15"/>
    <mergeCell ref="K10:K12"/>
    <mergeCell ref="L10:L12"/>
    <mergeCell ref="O7:Q8"/>
    <mergeCell ref="M7:N8"/>
    <mergeCell ref="C22:C24"/>
    <mergeCell ref="C19:C21"/>
    <mergeCell ref="H19:H21"/>
    <mergeCell ref="D19:D21"/>
    <mergeCell ref="E19:E21"/>
    <mergeCell ref="D22:D24"/>
    <mergeCell ref="G19:G21"/>
    <mergeCell ref="G22:G24"/>
    <mergeCell ref="F10:F24"/>
    <mergeCell ref="H22:H24"/>
    <mergeCell ref="C16:C18"/>
    <mergeCell ref="G16:G18"/>
    <mergeCell ref="H16:H18"/>
    <mergeCell ref="I16:I18"/>
    <mergeCell ref="E16:E18"/>
    <mergeCell ref="C13:C15"/>
    <mergeCell ref="H13:H15"/>
    <mergeCell ref="G7:H8"/>
    <mergeCell ref="G13:G15"/>
    <mergeCell ref="H10:H12"/>
    <mergeCell ref="I22:I24"/>
    <mergeCell ref="L19:L21"/>
    <mergeCell ref="K22:K24"/>
    <mergeCell ref="J19:J21"/>
    <mergeCell ref="J22:J24"/>
    <mergeCell ref="K19:K21"/>
    <mergeCell ref="L13:L15"/>
    <mergeCell ref="L16:L18"/>
    <mergeCell ref="L22:L24"/>
    <mergeCell ref="J16:J18"/>
    <mergeCell ref="K13:K15"/>
    <mergeCell ref="K16:K18"/>
    <mergeCell ref="S10:S12"/>
    <mergeCell ref="T10:T12"/>
    <mergeCell ref="S13:S16"/>
    <mergeCell ref="T13:T16"/>
    <mergeCell ref="S17:S20"/>
    <mergeCell ref="S21:S24"/>
    <mergeCell ref="T21:T24"/>
    <mergeCell ref="T17:T20"/>
  </mergeCells>
  <printOptions/>
  <pageMargins left="0.58" right="0.26" top="0.86" bottom="0.62" header="0.54" footer="0.34"/>
  <pageSetup horizontalDpi="300" verticalDpi="300" orientation="landscape" paperSize="9" r:id="rId1"/>
  <headerFooter alignWithMargins="0">
    <oddHeader>&amp;R
</oddHeader>
    <oddFooter>&amp;L&amp;8File: &amp;F - &amp;A&amp;RPag.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AB28"/>
  <sheetViews>
    <sheetView workbookViewId="0" topLeftCell="A1">
      <selection activeCell="B2" sqref="B2:X2"/>
    </sheetView>
  </sheetViews>
  <sheetFormatPr defaultColWidth="9.140625" defaultRowHeight="12.75"/>
  <cols>
    <col min="1" max="1" width="1.1484375" style="1" customWidth="1"/>
    <col min="2" max="2" width="5.8515625" style="1" customWidth="1"/>
    <col min="3" max="3" width="6.57421875" style="1" customWidth="1"/>
    <col min="4" max="4" width="6.00390625" style="1" customWidth="1"/>
    <col min="5" max="5" width="5.8515625" style="1" customWidth="1"/>
    <col min="6" max="6" width="3.7109375" style="1" customWidth="1"/>
    <col min="7" max="8" width="5.140625" style="1" customWidth="1"/>
    <col min="9" max="9" width="8.7109375" style="1" customWidth="1"/>
    <col min="10" max="10" width="8.57421875" style="1" customWidth="1"/>
    <col min="11" max="11" width="8.28125" style="1" customWidth="1"/>
    <col min="12" max="12" width="6.7109375" style="1" customWidth="1"/>
    <col min="13" max="13" width="7.140625" style="1" customWidth="1"/>
    <col min="14" max="14" width="6.7109375" style="1" customWidth="1"/>
    <col min="15" max="15" width="5.57421875" style="1" customWidth="1"/>
    <col min="16" max="16" width="5.421875" style="1" customWidth="1"/>
    <col min="17" max="17" width="6.00390625" style="4" customWidth="1"/>
    <col min="18" max="18" width="0.85546875" style="1" customWidth="1"/>
    <col min="19" max="19" width="8.8515625" style="1" customWidth="1"/>
    <col min="20" max="20" width="4.57421875" style="1" customWidth="1"/>
    <col min="21" max="21" width="0.85546875" style="1" customWidth="1"/>
    <col min="22" max="23" width="6.7109375" style="1" customWidth="1"/>
    <col min="24" max="24" width="6.7109375" style="4" customWidth="1"/>
    <col min="25" max="16384" width="9.140625" style="1" customWidth="1"/>
  </cols>
  <sheetData>
    <row r="1" ht="5.25" customHeight="1"/>
    <row r="2" spans="2:24" ht="15.75">
      <c r="B2" s="163" t="s">
        <v>140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</row>
    <row r="3" spans="2:24" ht="15.7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2:24" ht="15.75">
      <c r="B4" s="163" t="s">
        <v>125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</row>
    <row r="5" ht="12" thickBot="1"/>
    <row r="6" spans="2:24" ht="24.75" customHeight="1" thickTop="1">
      <c r="B6" s="176" t="s">
        <v>16</v>
      </c>
      <c r="C6" s="148" t="s">
        <v>66</v>
      </c>
      <c r="D6" s="159" t="s">
        <v>46</v>
      </c>
      <c r="E6" s="160"/>
      <c r="F6" s="154">
        <v>1936.27</v>
      </c>
      <c r="G6" s="159" t="s">
        <v>45</v>
      </c>
      <c r="H6" s="160"/>
      <c r="I6" s="148" t="s">
        <v>17</v>
      </c>
      <c r="J6" s="148" t="s">
        <v>20</v>
      </c>
      <c r="K6" s="159" t="s">
        <v>18</v>
      </c>
      <c r="L6" s="160"/>
      <c r="M6" s="159" t="s">
        <v>49</v>
      </c>
      <c r="N6" s="160"/>
      <c r="O6" s="159" t="s">
        <v>48</v>
      </c>
      <c r="P6" s="166"/>
      <c r="Q6" s="160"/>
      <c r="S6" s="159" t="s">
        <v>29</v>
      </c>
      <c r="T6" s="181"/>
      <c r="V6" s="159" t="s">
        <v>37</v>
      </c>
      <c r="W6" s="166"/>
      <c r="X6" s="160"/>
    </row>
    <row r="7" spans="2:24" ht="12.75" customHeight="1">
      <c r="B7" s="177"/>
      <c r="C7" s="177"/>
      <c r="D7" s="161"/>
      <c r="E7" s="162"/>
      <c r="F7" s="155"/>
      <c r="G7" s="161"/>
      <c r="H7" s="162"/>
      <c r="I7" s="149"/>
      <c r="J7" s="149"/>
      <c r="K7" s="161"/>
      <c r="L7" s="162"/>
      <c r="M7" s="161"/>
      <c r="N7" s="162"/>
      <c r="O7" s="161"/>
      <c r="P7" s="167"/>
      <c r="Q7" s="162"/>
      <c r="S7" s="182"/>
      <c r="T7" s="183"/>
      <c r="V7" s="161"/>
      <c r="W7" s="167"/>
      <c r="X7" s="162"/>
    </row>
    <row r="8" spans="2:24" ht="12.75" customHeight="1" thickBot="1">
      <c r="B8" s="178"/>
      <c r="C8" s="178"/>
      <c r="D8" s="10" t="s">
        <v>8</v>
      </c>
      <c r="E8" s="11" t="s">
        <v>9</v>
      </c>
      <c r="F8" s="156"/>
      <c r="G8" s="10" t="s">
        <v>8</v>
      </c>
      <c r="H8" s="11" t="s">
        <v>9</v>
      </c>
      <c r="I8" s="150"/>
      <c r="J8" s="150"/>
      <c r="K8" s="10" t="s">
        <v>58</v>
      </c>
      <c r="L8" s="37" t="s">
        <v>1</v>
      </c>
      <c r="M8" s="12" t="s">
        <v>6</v>
      </c>
      <c r="N8" s="9" t="s">
        <v>1</v>
      </c>
      <c r="O8" s="12" t="s">
        <v>8</v>
      </c>
      <c r="P8" s="8" t="s">
        <v>9</v>
      </c>
      <c r="Q8" s="9" t="s">
        <v>12</v>
      </c>
      <c r="S8" s="184"/>
      <c r="T8" s="185"/>
      <c r="V8" s="38" t="s">
        <v>8</v>
      </c>
      <c r="W8" s="39" t="s">
        <v>9</v>
      </c>
      <c r="X8" s="40" t="s">
        <v>12</v>
      </c>
    </row>
    <row r="9" spans="2:28" ht="15" customHeight="1" thickTop="1">
      <c r="B9" s="179" t="s">
        <v>36</v>
      </c>
      <c r="C9" s="197">
        <v>0.03</v>
      </c>
      <c r="D9" s="186">
        <v>29000</v>
      </c>
      <c r="E9" s="189">
        <v>13580</v>
      </c>
      <c r="F9" s="192" t="s">
        <v>2</v>
      </c>
      <c r="G9" s="198">
        <f>D9/$F$6</f>
        <v>14.977250073595108</v>
      </c>
      <c r="H9" s="207">
        <f>E9/$F$6</f>
        <v>7.013484689635226</v>
      </c>
      <c r="I9" s="174">
        <v>1.15</v>
      </c>
      <c r="J9" s="174">
        <v>1</v>
      </c>
      <c r="K9" s="233" t="s">
        <v>67</v>
      </c>
      <c r="L9" s="200">
        <v>1</v>
      </c>
      <c r="M9" s="13" t="s">
        <v>3</v>
      </c>
      <c r="N9" s="14">
        <v>0.8</v>
      </c>
      <c r="O9" s="23">
        <f>$G$9*$I$9*$J$9*$L$9*N9</f>
        <v>13.7790700677075</v>
      </c>
      <c r="P9" s="6">
        <f>$H$9*$I$9*$J$9*$L$9*N9</f>
        <v>6.452405914464407</v>
      </c>
      <c r="Q9" s="24">
        <f aca="true" t="shared" si="0" ref="Q9:Q20">SUM(O9:P9)</f>
        <v>20.231475982171908</v>
      </c>
      <c r="S9" s="168" t="s">
        <v>117</v>
      </c>
      <c r="T9" s="171">
        <f>(T12*T16-T20)/T20*100</f>
        <v>363.2230833333333</v>
      </c>
      <c r="V9" s="47">
        <f aca="true" t="shared" si="1" ref="V9:V20">O9*(1+$T$9/100)</f>
        <v>63.8278332222951</v>
      </c>
      <c r="W9" s="48">
        <f aca="true" t="shared" si="2" ref="W9:W20">P9*(1+$T$9/100)</f>
        <v>29.889033626164387</v>
      </c>
      <c r="X9" s="49">
        <f aca="true" t="shared" si="3" ref="X9:X20">Q9*(1+$T$9/100)</f>
        <v>93.71686684845949</v>
      </c>
      <c r="Z9" s="103"/>
      <c r="AA9" s="103"/>
      <c r="AB9" s="103"/>
    </row>
    <row r="10" spans="2:28" ht="15" customHeight="1">
      <c r="B10" s="180"/>
      <c r="C10" s="190"/>
      <c r="D10" s="187"/>
      <c r="E10" s="142"/>
      <c r="F10" s="193"/>
      <c r="G10" s="191"/>
      <c r="H10" s="138"/>
      <c r="I10" s="152"/>
      <c r="J10" s="152"/>
      <c r="K10" s="146"/>
      <c r="L10" s="201"/>
      <c r="M10" s="13" t="s">
        <v>4</v>
      </c>
      <c r="N10" s="14">
        <v>0.7</v>
      </c>
      <c r="O10" s="23">
        <f>$G$9*$I$9*$J$9*$L$9*N10</f>
        <v>12.05668630924406</v>
      </c>
      <c r="P10" s="6">
        <f>$H$9*$I$9*$J$9*$L$9*N10</f>
        <v>5.645855175156356</v>
      </c>
      <c r="Q10" s="24">
        <f t="shared" si="0"/>
        <v>17.702541484400417</v>
      </c>
      <c r="S10" s="169"/>
      <c r="T10" s="172"/>
      <c r="V10" s="47">
        <f t="shared" si="1"/>
        <v>55.8493540695082</v>
      </c>
      <c r="W10" s="48">
        <f t="shared" si="2"/>
        <v>26.152904422893837</v>
      </c>
      <c r="X10" s="49">
        <f t="shared" si="3"/>
        <v>82.00225849240204</v>
      </c>
      <c r="Z10" s="103"/>
      <c r="AA10" s="103"/>
      <c r="AB10" s="103"/>
    </row>
    <row r="11" spans="2:28" ht="15" customHeight="1">
      <c r="B11" s="180"/>
      <c r="C11" s="190"/>
      <c r="D11" s="188"/>
      <c r="E11" s="143"/>
      <c r="F11" s="193"/>
      <c r="G11" s="191"/>
      <c r="H11" s="138"/>
      <c r="I11" s="152"/>
      <c r="J11" s="152"/>
      <c r="K11" s="165"/>
      <c r="L11" s="202"/>
      <c r="M11" s="15" t="s">
        <v>5</v>
      </c>
      <c r="N11" s="16">
        <v>0.6</v>
      </c>
      <c r="O11" s="25">
        <f>$G$9*$I$9*$J$9*$L$9*N11</f>
        <v>10.334302550780624</v>
      </c>
      <c r="P11" s="7">
        <f>$H$9*$I$9*$J$9*$L$9*N11</f>
        <v>4.839304435848305</v>
      </c>
      <c r="Q11" s="26">
        <f t="shared" si="0"/>
        <v>15.17360698662893</v>
      </c>
      <c r="S11" s="170"/>
      <c r="T11" s="173"/>
      <c r="V11" s="50">
        <f t="shared" si="1"/>
        <v>47.87087491672132</v>
      </c>
      <c r="W11" s="51">
        <f t="shared" si="2"/>
        <v>22.41677521962329</v>
      </c>
      <c r="X11" s="52">
        <f t="shared" si="3"/>
        <v>70.28765013634461</v>
      </c>
      <c r="Z11" s="103"/>
      <c r="AA11" s="103"/>
      <c r="AB11" s="103"/>
    </row>
    <row r="12" spans="2:28" ht="15" customHeight="1">
      <c r="B12" s="151" t="s">
        <v>36</v>
      </c>
      <c r="C12" s="190">
        <v>0.03</v>
      </c>
      <c r="D12" s="139">
        <v>29000</v>
      </c>
      <c r="E12" s="141">
        <v>13580</v>
      </c>
      <c r="F12" s="193"/>
      <c r="G12" s="191">
        <f>D12/$F$6</f>
        <v>14.977250073595108</v>
      </c>
      <c r="H12" s="138">
        <f>E12/$F$6</f>
        <v>7.013484689635226</v>
      </c>
      <c r="I12" s="152">
        <v>1.15</v>
      </c>
      <c r="J12" s="152">
        <v>1</v>
      </c>
      <c r="K12" s="234" t="s">
        <v>38</v>
      </c>
      <c r="L12" s="203">
        <v>1.5</v>
      </c>
      <c r="M12" s="17" t="s">
        <v>3</v>
      </c>
      <c r="N12" s="18">
        <v>0.8</v>
      </c>
      <c r="O12" s="21">
        <f>$G$12*$I$12*$J$12*$L$12*N12</f>
        <v>20.66860510156125</v>
      </c>
      <c r="P12" s="5">
        <f>$H$12*$I$12*$J$12*$L$12*N12</f>
        <v>9.67860887169661</v>
      </c>
      <c r="Q12" s="22">
        <f t="shared" si="0"/>
        <v>30.347213973257862</v>
      </c>
      <c r="S12" s="210" t="s">
        <v>119</v>
      </c>
      <c r="T12" s="211">
        <v>7.0363</v>
      </c>
      <c r="V12" s="53">
        <f t="shared" si="1"/>
        <v>95.74174983344265</v>
      </c>
      <c r="W12" s="54">
        <f t="shared" si="2"/>
        <v>44.83355043924658</v>
      </c>
      <c r="X12" s="55">
        <f t="shared" si="3"/>
        <v>140.57530027268922</v>
      </c>
      <c r="Z12" s="103"/>
      <c r="AA12" s="103"/>
      <c r="AB12" s="103"/>
    </row>
    <row r="13" spans="2:28" ht="15" customHeight="1">
      <c r="B13" s="151"/>
      <c r="C13" s="190"/>
      <c r="D13" s="139"/>
      <c r="E13" s="142"/>
      <c r="F13" s="193"/>
      <c r="G13" s="191"/>
      <c r="H13" s="138"/>
      <c r="I13" s="152"/>
      <c r="J13" s="152"/>
      <c r="K13" s="234"/>
      <c r="L13" s="201"/>
      <c r="M13" s="13" t="s">
        <v>4</v>
      </c>
      <c r="N13" s="14">
        <v>0.7</v>
      </c>
      <c r="O13" s="23">
        <f>$G$12*$I$12*$J$12*$L$12*N13</f>
        <v>18.085029463866093</v>
      </c>
      <c r="P13" s="6">
        <f>$H$12*$I$12*$J$12*$L$12*N13</f>
        <v>8.468782762734534</v>
      </c>
      <c r="Q13" s="24">
        <f t="shared" si="0"/>
        <v>26.553812226600627</v>
      </c>
      <c r="S13" s="169"/>
      <c r="T13" s="212"/>
      <c r="V13" s="47">
        <f t="shared" si="1"/>
        <v>83.7740311042623</v>
      </c>
      <c r="W13" s="48">
        <f t="shared" si="2"/>
        <v>39.22935663434075</v>
      </c>
      <c r="X13" s="49">
        <f t="shared" si="3"/>
        <v>123.00338773860307</v>
      </c>
      <c r="Z13" s="103"/>
      <c r="AA13" s="103"/>
      <c r="AB13" s="103"/>
    </row>
    <row r="14" spans="2:28" ht="15" customHeight="1">
      <c r="B14" s="151"/>
      <c r="C14" s="190"/>
      <c r="D14" s="139"/>
      <c r="E14" s="143"/>
      <c r="F14" s="193"/>
      <c r="G14" s="191"/>
      <c r="H14" s="138"/>
      <c r="I14" s="152"/>
      <c r="J14" s="152"/>
      <c r="K14" s="235"/>
      <c r="L14" s="202"/>
      <c r="M14" s="15" t="s">
        <v>5</v>
      </c>
      <c r="N14" s="16">
        <v>0.6</v>
      </c>
      <c r="O14" s="25">
        <f>$G$12*$I$12*$J$12*$L$12*N14</f>
        <v>15.501453826170936</v>
      </c>
      <c r="P14" s="7">
        <f>$H$12*$I$12*$J$12*$L$12*N14</f>
        <v>7.258956653772458</v>
      </c>
      <c r="Q14" s="26">
        <f t="shared" si="0"/>
        <v>22.760410479943396</v>
      </c>
      <c r="S14" s="169"/>
      <c r="T14" s="212"/>
      <c r="V14" s="50">
        <f t="shared" si="1"/>
        <v>71.80631237508197</v>
      </c>
      <c r="W14" s="51">
        <f t="shared" si="2"/>
        <v>33.625162829434935</v>
      </c>
      <c r="X14" s="52">
        <f t="shared" si="3"/>
        <v>105.43147520451691</v>
      </c>
      <c r="Z14" s="103"/>
      <c r="AA14" s="103"/>
      <c r="AB14" s="103"/>
    </row>
    <row r="15" spans="2:28" ht="15" customHeight="1">
      <c r="B15" s="180" t="s">
        <v>36</v>
      </c>
      <c r="C15" s="190">
        <v>0.03</v>
      </c>
      <c r="D15" s="139">
        <v>29000</v>
      </c>
      <c r="E15" s="141">
        <v>13580</v>
      </c>
      <c r="F15" s="193"/>
      <c r="G15" s="191">
        <f>D15/$F$6</f>
        <v>14.977250073595108</v>
      </c>
      <c r="H15" s="138">
        <f>E15/$F$6</f>
        <v>7.013484689635226</v>
      </c>
      <c r="I15" s="152">
        <v>1.15</v>
      </c>
      <c r="J15" s="152">
        <v>1</v>
      </c>
      <c r="K15" s="236" t="s">
        <v>59</v>
      </c>
      <c r="L15" s="203">
        <v>1.3</v>
      </c>
      <c r="M15" s="17" t="s">
        <v>3</v>
      </c>
      <c r="N15" s="14">
        <v>0.8</v>
      </c>
      <c r="O15" s="21">
        <f>$G$15*$I$15*$J$15*$L$15*N15</f>
        <v>17.912791088019752</v>
      </c>
      <c r="P15" s="5">
        <f>$H$15*$I$15*$J$15*$L$15*N15</f>
        <v>8.38812768880373</v>
      </c>
      <c r="Q15" s="22">
        <f t="shared" si="0"/>
        <v>26.30091877682348</v>
      </c>
      <c r="S15" s="170"/>
      <c r="T15" s="213"/>
      <c r="V15" s="53">
        <f t="shared" si="1"/>
        <v>82.97618318898364</v>
      </c>
      <c r="W15" s="54">
        <f t="shared" si="2"/>
        <v>38.855743714013705</v>
      </c>
      <c r="X15" s="55">
        <f t="shared" si="3"/>
        <v>121.83192690299732</v>
      </c>
      <c r="Z15" s="103"/>
      <c r="AA15" s="103"/>
      <c r="AB15" s="103"/>
    </row>
    <row r="16" spans="2:28" ht="15" customHeight="1">
      <c r="B16" s="180"/>
      <c r="C16" s="190"/>
      <c r="D16" s="139"/>
      <c r="E16" s="142"/>
      <c r="F16" s="193"/>
      <c r="G16" s="191"/>
      <c r="H16" s="138"/>
      <c r="I16" s="152"/>
      <c r="J16" s="152"/>
      <c r="K16" s="234"/>
      <c r="L16" s="201"/>
      <c r="M16" s="13" t="s">
        <v>4</v>
      </c>
      <c r="N16" s="14">
        <v>0.7</v>
      </c>
      <c r="O16" s="23">
        <f>$G$15*$I$15*$J$15*$L$15*N16</f>
        <v>15.67369220201728</v>
      </c>
      <c r="P16" s="6">
        <f>$H$15*$I$15*$J$15*$L$15*N16</f>
        <v>7.339611727703263</v>
      </c>
      <c r="Q16" s="24">
        <f t="shared" si="0"/>
        <v>23.013303929720543</v>
      </c>
      <c r="S16" s="210" t="s">
        <v>28</v>
      </c>
      <c r="T16" s="214">
        <v>118.5</v>
      </c>
      <c r="V16" s="47">
        <f t="shared" si="1"/>
        <v>72.60416029036067</v>
      </c>
      <c r="W16" s="48">
        <f t="shared" si="2"/>
        <v>33.99877574976199</v>
      </c>
      <c r="X16" s="49">
        <f t="shared" si="3"/>
        <v>106.60293604012266</v>
      </c>
      <c r="Z16" s="103"/>
      <c r="AA16" s="103"/>
      <c r="AB16" s="103"/>
    </row>
    <row r="17" spans="2:28" ht="15" customHeight="1">
      <c r="B17" s="180"/>
      <c r="C17" s="190"/>
      <c r="D17" s="139"/>
      <c r="E17" s="143"/>
      <c r="F17" s="193"/>
      <c r="G17" s="191"/>
      <c r="H17" s="138"/>
      <c r="I17" s="152"/>
      <c r="J17" s="152"/>
      <c r="K17" s="235"/>
      <c r="L17" s="202"/>
      <c r="M17" s="15" t="s">
        <v>5</v>
      </c>
      <c r="N17" s="16">
        <v>0.6</v>
      </c>
      <c r="O17" s="25">
        <f>$G$15*$I$15*$J$15*$L$15*N17</f>
        <v>13.434593316014812</v>
      </c>
      <c r="P17" s="7">
        <f>$H$15*$I$15*$J$15*$L$15*N17</f>
        <v>6.291095766602797</v>
      </c>
      <c r="Q17" s="26">
        <f t="shared" si="0"/>
        <v>19.72568908261761</v>
      </c>
      <c r="S17" s="169"/>
      <c r="T17" s="205"/>
      <c r="V17" s="50">
        <f t="shared" si="1"/>
        <v>62.232137391737716</v>
      </c>
      <c r="W17" s="51">
        <f t="shared" si="2"/>
        <v>29.141807785510274</v>
      </c>
      <c r="X17" s="52">
        <f t="shared" si="3"/>
        <v>91.37394517724799</v>
      </c>
      <c r="Z17" s="103"/>
      <c r="AA17" s="103"/>
      <c r="AB17" s="103"/>
    </row>
    <row r="18" spans="2:28" ht="15" customHeight="1">
      <c r="B18" s="151" t="s">
        <v>36</v>
      </c>
      <c r="C18" s="190">
        <v>0.03</v>
      </c>
      <c r="D18" s="139">
        <v>29000</v>
      </c>
      <c r="E18" s="141">
        <v>13580</v>
      </c>
      <c r="F18" s="193"/>
      <c r="G18" s="191">
        <f>D18/$F$6</f>
        <v>14.977250073595108</v>
      </c>
      <c r="H18" s="138">
        <f>E18/$F$6</f>
        <v>7.013484689635226</v>
      </c>
      <c r="I18" s="152">
        <v>1.15</v>
      </c>
      <c r="J18" s="152">
        <v>1</v>
      </c>
      <c r="K18" s="236" t="s">
        <v>60</v>
      </c>
      <c r="L18" s="203">
        <v>1.1</v>
      </c>
      <c r="M18" s="17" t="s">
        <v>3</v>
      </c>
      <c r="N18" s="14">
        <v>0.8</v>
      </c>
      <c r="O18" s="21">
        <f>$G$18*$I$18*$J$18*$L$18*N18</f>
        <v>15.156977074478252</v>
      </c>
      <c r="P18" s="5">
        <f>$H$18*$I$18*$J$18*$L$18*N18</f>
        <v>7.0976465059108484</v>
      </c>
      <c r="Q18" s="22">
        <f t="shared" si="0"/>
        <v>22.2546235803891</v>
      </c>
      <c r="S18" s="169"/>
      <c r="T18" s="205"/>
      <c r="V18" s="53">
        <f t="shared" si="1"/>
        <v>70.21061654452461</v>
      </c>
      <c r="W18" s="54">
        <f t="shared" si="2"/>
        <v>32.877936988780824</v>
      </c>
      <c r="X18" s="55">
        <f t="shared" si="3"/>
        <v>103.08855353330544</v>
      </c>
      <c r="Z18" s="103"/>
      <c r="AA18" s="103"/>
      <c r="AB18" s="103"/>
    </row>
    <row r="19" spans="2:28" ht="15" customHeight="1">
      <c r="B19" s="151"/>
      <c r="C19" s="190"/>
      <c r="D19" s="139"/>
      <c r="E19" s="142"/>
      <c r="F19" s="193"/>
      <c r="G19" s="191"/>
      <c r="H19" s="138"/>
      <c r="I19" s="152"/>
      <c r="J19" s="152"/>
      <c r="K19" s="234"/>
      <c r="L19" s="201"/>
      <c r="M19" s="13" t="s">
        <v>4</v>
      </c>
      <c r="N19" s="14">
        <v>0.7</v>
      </c>
      <c r="O19" s="23">
        <f>$G$18*$I$18*$J$18*$L$18*N19</f>
        <v>13.26235494016847</v>
      </c>
      <c r="P19" s="6">
        <f>$H$18*$I$18*$J$18*$L$18*N19</f>
        <v>6.210440692671991</v>
      </c>
      <c r="Q19" s="24">
        <f t="shared" si="0"/>
        <v>19.47279563284046</v>
      </c>
      <c r="S19" s="170"/>
      <c r="T19" s="215"/>
      <c r="V19" s="47">
        <f t="shared" si="1"/>
        <v>61.434289476459035</v>
      </c>
      <c r="W19" s="48">
        <f t="shared" si="2"/>
        <v>28.76819486518322</v>
      </c>
      <c r="X19" s="49">
        <f t="shared" si="3"/>
        <v>90.20248434164225</v>
      </c>
      <c r="Z19" s="103"/>
      <c r="AA19" s="103"/>
      <c r="AB19" s="103"/>
    </row>
    <row r="20" spans="2:28" ht="15" customHeight="1">
      <c r="B20" s="151"/>
      <c r="C20" s="190"/>
      <c r="D20" s="139"/>
      <c r="E20" s="143"/>
      <c r="F20" s="193"/>
      <c r="G20" s="191"/>
      <c r="H20" s="138"/>
      <c r="I20" s="152"/>
      <c r="J20" s="152"/>
      <c r="K20" s="235"/>
      <c r="L20" s="202"/>
      <c r="M20" s="15" t="s">
        <v>5</v>
      </c>
      <c r="N20" s="16">
        <v>0.6</v>
      </c>
      <c r="O20" s="25">
        <f>$G$18*$I$18*$J$18*$L$18*N20</f>
        <v>11.367732805858688</v>
      </c>
      <c r="P20" s="7">
        <f>$H$18*$I$18*$J$18*$L$18*N20</f>
        <v>5.3232348794331354</v>
      </c>
      <c r="Q20" s="26">
        <f t="shared" si="0"/>
        <v>16.690967685291824</v>
      </c>
      <c r="S20" s="169" t="s">
        <v>118</v>
      </c>
      <c r="T20" s="205">
        <v>180</v>
      </c>
      <c r="V20" s="50">
        <f t="shared" si="1"/>
        <v>52.65796240839346</v>
      </c>
      <c r="W20" s="51">
        <f t="shared" si="2"/>
        <v>24.658452741585617</v>
      </c>
      <c r="X20" s="52">
        <f t="shared" si="3"/>
        <v>77.31641514997908</v>
      </c>
      <c r="Z20" s="103"/>
      <c r="AA20" s="103"/>
      <c r="AB20" s="103"/>
    </row>
    <row r="21" spans="2:28" ht="15" customHeight="1">
      <c r="B21" s="237"/>
      <c r="C21" s="190"/>
      <c r="D21" s="139"/>
      <c r="E21" s="141"/>
      <c r="F21" s="193"/>
      <c r="G21" s="191"/>
      <c r="H21" s="138"/>
      <c r="I21" s="157"/>
      <c r="J21" s="152"/>
      <c r="K21" s="145"/>
      <c r="L21" s="203"/>
      <c r="M21" s="17"/>
      <c r="N21" s="18"/>
      <c r="O21" s="21"/>
      <c r="P21" s="5"/>
      <c r="Q21" s="22"/>
      <c r="S21" s="169"/>
      <c r="T21" s="205"/>
      <c r="V21" s="53"/>
      <c r="W21" s="54"/>
      <c r="X21" s="55"/>
      <c r="Z21" s="103"/>
      <c r="AA21" s="103"/>
      <c r="AB21" s="103"/>
    </row>
    <row r="22" spans="2:28" ht="15" customHeight="1">
      <c r="B22" s="151"/>
      <c r="C22" s="190"/>
      <c r="D22" s="139"/>
      <c r="E22" s="142"/>
      <c r="F22" s="193"/>
      <c r="G22" s="191"/>
      <c r="H22" s="138"/>
      <c r="I22" s="157"/>
      <c r="J22" s="152"/>
      <c r="K22" s="146"/>
      <c r="L22" s="201"/>
      <c r="M22" s="13"/>
      <c r="N22" s="14"/>
      <c r="O22" s="23"/>
      <c r="P22" s="6"/>
      <c r="Q22" s="24"/>
      <c r="S22" s="169"/>
      <c r="T22" s="205"/>
      <c r="V22" s="47"/>
      <c r="W22" s="48"/>
      <c r="X22" s="49"/>
      <c r="Z22" s="103"/>
      <c r="AA22" s="103"/>
      <c r="AB22" s="103"/>
    </row>
    <row r="23" spans="2:28" ht="15" customHeight="1" thickBot="1">
      <c r="B23" s="175"/>
      <c r="C23" s="195"/>
      <c r="D23" s="140"/>
      <c r="E23" s="144"/>
      <c r="F23" s="194"/>
      <c r="G23" s="196"/>
      <c r="H23" s="131"/>
      <c r="I23" s="208"/>
      <c r="J23" s="153"/>
      <c r="K23" s="147"/>
      <c r="L23" s="209"/>
      <c r="M23" s="19"/>
      <c r="N23" s="20"/>
      <c r="O23" s="27"/>
      <c r="P23" s="28"/>
      <c r="Q23" s="29"/>
      <c r="S23" s="204"/>
      <c r="T23" s="206"/>
      <c r="V23" s="56"/>
      <c r="W23" s="57"/>
      <c r="X23" s="58"/>
      <c r="Z23" s="103"/>
      <c r="AA23" s="103"/>
      <c r="AB23" s="103"/>
    </row>
    <row r="24" spans="15:22" ht="12" thickTop="1">
      <c r="O24" s="2"/>
      <c r="V24" s="2"/>
    </row>
    <row r="25" spans="2:23" ht="11.25">
      <c r="B25" s="106" t="s">
        <v>70</v>
      </c>
      <c r="O25" s="30" t="s">
        <v>7</v>
      </c>
      <c r="W25" s="31"/>
    </row>
    <row r="26" spans="2:23" ht="11.25">
      <c r="B26" s="34" t="s">
        <v>71</v>
      </c>
      <c r="F26" s="1" t="s">
        <v>74</v>
      </c>
      <c r="O26" s="107" t="s">
        <v>77</v>
      </c>
      <c r="P26" s="31"/>
      <c r="W26" s="31"/>
    </row>
    <row r="27" spans="2:23" ht="11.25">
      <c r="B27" s="34" t="s">
        <v>72</v>
      </c>
      <c r="F27" s="1" t="s">
        <v>75</v>
      </c>
      <c r="O27" s="1" t="s">
        <v>112</v>
      </c>
      <c r="P27" s="31"/>
      <c r="W27" s="31"/>
    </row>
    <row r="28" spans="2:23" ht="11.25">
      <c r="B28" s="34" t="s">
        <v>73</v>
      </c>
      <c r="F28" s="1" t="s">
        <v>76</v>
      </c>
      <c r="P28" s="31"/>
      <c r="W28" s="31"/>
    </row>
  </sheetData>
  <sheetProtection/>
  <mergeCells count="73">
    <mergeCell ref="H21:H23"/>
    <mergeCell ref="D18:D20"/>
    <mergeCell ref="D21:D23"/>
    <mergeCell ref="E15:E17"/>
    <mergeCell ref="E18:E20"/>
    <mergeCell ref="E21:E23"/>
    <mergeCell ref="K21:K23"/>
    <mergeCell ref="J6:J8"/>
    <mergeCell ref="B18:B20"/>
    <mergeCell ref="J21:J23"/>
    <mergeCell ref="F6:F8"/>
    <mergeCell ref="H18:H20"/>
    <mergeCell ref="I18:I20"/>
    <mergeCell ref="I9:I11"/>
    <mergeCell ref="J18:J20"/>
    <mergeCell ref="G6:H7"/>
    <mergeCell ref="B2:X2"/>
    <mergeCell ref="K15:K17"/>
    <mergeCell ref="V6:X7"/>
    <mergeCell ref="S9:S11"/>
    <mergeCell ref="T9:T11"/>
    <mergeCell ref="J9:J11"/>
    <mergeCell ref="M6:N7"/>
    <mergeCell ref="O6:Q7"/>
    <mergeCell ref="S6:T8"/>
    <mergeCell ref="J12:J14"/>
    <mergeCell ref="B21:B23"/>
    <mergeCell ref="B6:B8"/>
    <mergeCell ref="B9:B11"/>
    <mergeCell ref="B12:B14"/>
    <mergeCell ref="B15:B17"/>
    <mergeCell ref="J15:J17"/>
    <mergeCell ref="D6:E7"/>
    <mergeCell ref="D9:D11"/>
    <mergeCell ref="D12:D14"/>
    <mergeCell ref="E9:E11"/>
    <mergeCell ref="H12:H14"/>
    <mergeCell ref="I12:I14"/>
    <mergeCell ref="E12:E14"/>
    <mergeCell ref="C15:C17"/>
    <mergeCell ref="G15:G17"/>
    <mergeCell ref="F9:F23"/>
    <mergeCell ref="D15:D17"/>
    <mergeCell ref="C21:C23"/>
    <mergeCell ref="G21:G23"/>
    <mergeCell ref="C18:C20"/>
    <mergeCell ref="G18:G20"/>
    <mergeCell ref="C12:C14"/>
    <mergeCell ref="G12:G14"/>
    <mergeCell ref="C6:C8"/>
    <mergeCell ref="I6:I8"/>
    <mergeCell ref="C9:C11"/>
    <mergeCell ref="G9:G11"/>
    <mergeCell ref="S20:S23"/>
    <mergeCell ref="T20:T23"/>
    <mergeCell ref="H9:H11"/>
    <mergeCell ref="I21:I23"/>
    <mergeCell ref="L15:L17"/>
    <mergeCell ref="L18:L20"/>
    <mergeCell ref="L21:L23"/>
    <mergeCell ref="H15:H17"/>
    <mergeCell ref="I15:I17"/>
    <mergeCell ref="K18:K20"/>
    <mergeCell ref="B4:X4"/>
    <mergeCell ref="S12:S15"/>
    <mergeCell ref="T12:T15"/>
    <mergeCell ref="S16:S19"/>
    <mergeCell ref="T16:T19"/>
    <mergeCell ref="K6:L7"/>
    <mergeCell ref="K9:K11"/>
    <mergeCell ref="K12:K14"/>
    <mergeCell ref="L9:L11"/>
    <mergeCell ref="L12:L14"/>
  </mergeCells>
  <printOptions/>
  <pageMargins left="0.47" right="0.2" top="0.91" bottom="0.62" header="0.54" footer="0.34"/>
  <pageSetup horizontalDpi="300" verticalDpi="300" orientation="landscape" paperSize="9" r:id="rId1"/>
  <headerFooter alignWithMargins="0">
    <oddHeader>&amp;R
</oddHeader>
    <oddFooter>&amp;L&amp;8File: &amp;F - &amp;A&amp;RPag.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AB28"/>
  <sheetViews>
    <sheetView workbookViewId="0" topLeftCell="A1">
      <selection activeCell="B2" sqref="B2:X2"/>
    </sheetView>
  </sheetViews>
  <sheetFormatPr defaultColWidth="9.140625" defaultRowHeight="12.75"/>
  <cols>
    <col min="1" max="1" width="1.1484375" style="1" customWidth="1"/>
    <col min="2" max="2" width="5.8515625" style="1" customWidth="1"/>
    <col min="3" max="3" width="6.57421875" style="1" customWidth="1"/>
    <col min="4" max="4" width="6.00390625" style="1" customWidth="1"/>
    <col min="5" max="5" width="5.8515625" style="1" customWidth="1"/>
    <col min="6" max="6" width="3.7109375" style="1" customWidth="1"/>
    <col min="7" max="8" width="5.140625" style="1" customWidth="1"/>
    <col min="9" max="9" width="8.7109375" style="1" customWidth="1"/>
    <col min="10" max="10" width="8.57421875" style="1" customWidth="1"/>
    <col min="11" max="11" width="8.28125" style="1" customWidth="1"/>
    <col min="12" max="12" width="6.7109375" style="1" customWidth="1"/>
    <col min="13" max="13" width="7.140625" style="1" customWidth="1"/>
    <col min="14" max="14" width="6.7109375" style="1" customWidth="1"/>
    <col min="15" max="15" width="5.57421875" style="1" customWidth="1"/>
    <col min="16" max="16" width="5.421875" style="1" customWidth="1"/>
    <col min="17" max="17" width="6.00390625" style="4" customWidth="1"/>
    <col min="18" max="18" width="0.85546875" style="1" customWidth="1"/>
    <col min="19" max="19" width="8.8515625" style="1" customWidth="1"/>
    <col min="20" max="20" width="4.57421875" style="1" customWidth="1"/>
    <col min="21" max="21" width="0.85546875" style="1" customWidth="1"/>
    <col min="22" max="23" width="6.7109375" style="1" customWidth="1"/>
    <col min="24" max="24" width="6.7109375" style="4" customWidth="1"/>
    <col min="25" max="16384" width="9.140625" style="1" customWidth="1"/>
  </cols>
  <sheetData>
    <row r="1" ht="5.25" customHeight="1"/>
    <row r="2" spans="2:24" ht="15.75">
      <c r="B2" s="163" t="s">
        <v>141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</row>
    <row r="3" spans="2:24" ht="15.7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2:24" ht="15.75">
      <c r="B4" s="163" t="s">
        <v>110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</row>
    <row r="5" ht="12" thickBot="1"/>
    <row r="6" spans="2:24" ht="24.75" customHeight="1" thickTop="1">
      <c r="B6" s="176" t="s">
        <v>16</v>
      </c>
      <c r="C6" s="148" t="s">
        <v>26</v>
      </c>
      <c r="D6" s="159" t="s">
        <v>120</v>
      </c>
      <c r="E6" s="160"/>
      <c r="F6" s="154">
        <v>1936.27</v>
      </c>
      <c r="G6" s="159" t="s">
        <v>45</v>
      </c>
      <c r="H6" s="160"/>
      <c r="I6" s="148" t="s">
        <v>17</v>
      </c>
      <c r="J6" s="148" t="s">
        <v>20</v>
      </c>
      <c r="K6" s="159" t="s">
        <v>18</v>
      </c>
      <c r="L6" s="160"/>
      <c r="M6" s="159" t="s">
        <v>49</v>
      </c>
      <c r="N6" s="160"/>
      <c r="O6" s="159" t="s">
        <v>48</v>
      </c>
      <c r="P6" s="166"/>
      <c r="Q6" s="160"/>
      <c r="S6" s="159" t="s">
        <v>29</v>
      </c>
      <c r="T6" s="181"/>
      <c r="V6" s="159" t="s">
        <v>37</v>
      </c>
      <c r="W6" s="166"/>
      <c r="X6" s="160"/>
    </row>
    <row r="7" spans="2:24" ht="12.75" customHeight="1">
      <c r="B7" s="177"/>
      <c r="C7" s="177"/>
      <c r="D7" s="161"/>
      <c r="E7" s="162"/>
      <c r="F7" s="155"/>
      <c r="G7" s="161"/>
      <c r="H7" s="162"/>
      <c r="I7" s="149"/>
      <c r="J7" s="149"/>
      <c r="K7" s="161"/>
      <c r="L7" s="162"/>
      <c r="M7" s="161"/>
      <c r="N7" s="162"/>
      <c r="O7" s="161"/>
      <c r="P7" s="167"/>
      <c r="Q7" s="162"/>
      <c r="S7" s="182"/>
      <c r="T7" s="183"/>
      <c r="V7" s="161"/>
      <c r="W7" s="167"/>
      <c r="X7" s="162"/>
    </row>
    <row r="8" spans="2:24" ht="12.75" customHeight="1" thickBot="1">
      <c r="B8" s="178"/>
      <c r="C8" s="178"/>
      <c r="D8" s="10" t="s">
        <v>8</v>
      </c>
      <c r="E8" s="11" t="s">
        <v>9</v>
      </c>
      <c r="F8" s="156"/>
      <c r="G8" s="10" t="s">
        <v>8</v>
      </c>
      <c r="H8" s="11" t="s">
        <v>9</v>
      </c>
      <c r="I8" s="150"/>
      <c r="J8" s="150"/>
      <c r="K8" s="10" t="s">
        <v>58</v>
      </c>
      <c r="L8" s="37" t="s">
        <v>1</v>
      </c>
      <c r="M8" s="12" t="s">
        <v>6</v>
      </c>
      <c r="N8" s="9" t="s">
        <v>1</v>
      </c>
      <c r="O8" s="12" t="s">
        <v>8</v>
      </c>
      <c r="P8" s="8" t="s">
        <v>9</v>
      </c>
      <c r="Q8" s="9" t="s">
        <v>12</v>
      </c>
      <c r="S8" s="184"/>
      <c r="T8" s="185"/>
      <c r="V8" s="38" t="s">
        <v>8</v>
      </c>
      <c r="W8" s="39" t="s">
        <v>9</v>
      </c>
      <c r="X8" s="40" t="s">
        <v>12</v>
      </c>
    </row>
    <row r="9" spans="2:28" ht="15" customHeight="1" thickTop="1">
      <c r="B9" s="179" t="s">
        <v>111</v>
      </c>
      <c r="C9" s="197">
        <v>2</v>
      </c>
      <c r="D9" s="186">
        <v>3684</v>
      </c>
      <c r="E9" s="189">
        <v>4414</v>
      </c>
      <c r="F9" s="192" t="s">
        <v>2</v>
      </c>
      <c r="G9" s="198">
        <f>D9/$F$6</f>
        <v>1.9026272162456683</v>
      </c>
      <c r="H9" s="207">
        <f>E9/$F$6</f>
        <v>2.279640752580993</v>
      </c>
      <c r="I9" s="174">
        <v>1.15</v>
      </c>
      <c r="J9" s="174">
        <v>1</v>
      </c>
      <c r="K9" s="233" t="s">
        <v>67</v>
      </c>
      <c r="L9" s="200">
        <v>1</v>
      </c>
      <c r="M9" s="13" t="s">
        <v>3</v>
      </c>
      <c r="N9" s="14">
        <v>0.8</v>
      </c>
      <c r="O9" s="23">
        <f>$G$9*$I$9*$J$9*$L$9*N9</f>
        <v>1.7504170389460147</v>
      </c>
      <c r="P9" s="6">
        <f>$H$9*$I$9*$J$9*$L$9*N9</f>
        <v>2.0972694923745134</v>
      </c>
      <c r="Q9" s="24">
        <f aca="true" t="shared" si="0" ref="Q9:Q20">SUM(O9:P9)</f>
        <v>3.8476865313205284</v>
      </c>
      <c r="S9" s="168" t="s">
        <v>117</v>
      </c>
      <c r="T9" s="171">
        <f>(T12*T16-T20)/T20*100</f>
        <v>363.2230833333333</v>
      </c>
      <c r="V9" s="47">
        <f aca="true" t="shared" si="1" ref="V9:V20">O9*(1+$T$9/100)</f>
        <v>8.108335778997763</v>
      </c>
      <c r="W9" s="48">
        <f aca="true" t="shared" si="2" ref="W9:W20">P9*(1+$T$9/100)</f>
        <v>9.715036408386569</v>
      </c>
      <c r="X9" s="49">
        <f aca="true" t="shared" si="3" ref="X9:X20">Q9*(1+$T$9/100)</f>
        <v>17.823372187384333</v>
      </c>
      <c r="Z9" s="103"/>
      <c r="AA9" s="103"/>
      <c r="AB9" s="103"/>
    </row>
    <row r="10" spans="2:28" ht="15" customHeight="1">
      <c r="B10" s="180"/>
      <c r="C10" s="190"/>
      <c r="D10" s="187"/>
      <c r="E10" s="142"/>
      <c r="F10" s="193"/>
      <c r="G10" s="191"/>
      <c r="H10" s="138"/>
      <c r="I10" s="152"/>
      <c r="J10" s="152"/>
      <c r="K10" s="146"/>
      <c r="L10" s="201"/>
      <c r="M10" s="13" t="s">
        <v>4</v>
      </c>
      <c r="N10" s="14">
        <v>0.7</v>
      </c>
      <c r="O10" s="23">
        <f>$G$9*$I$9*$J$9*$L$9*N10</f>
        <v>1.5316149090777627</v>
      </c>
      <c r="P10" s="6">
        <f>$H$9*$I$9*$J$9*$L$9*N10</f>
        <v>1.835110805827699</v>
      </c>
      <c r="Q10" s="24">
        <f t="shared" si="0"/>
        <v>3.3667257149054617</v>
      </c>
      <c r="S10" s="169"/>
      <c r="T10" s="172"/>
      <c r="V10" s="47">
        <f t="shared" si="1"/>
        <v>7.094793806623041</v>
      </c>
      <c r="W10" s="48">
        <f t="shared" si="2"/>
        <v>8.500656857338246</v>
      </c>
      <c r="X10" s="49">
        <f t="shared" si="3"/>
        <v>15.595450663961287</v>
      </c>
      <c r="Z10" s="103"/>
      <c r="AA10" s="103"/>
      <c r="AB10" s="103"/>
    </row>
    <row r="11" spans="2:28" ht="15" customHeight="1">
      <c r="B11" s="180"/>
      <c r="C11" s="190"/>
      <c r="D11" s="188"/>
      <c r="E11" s="143"/>
      <c r="F11" s="193"/>
      <c r="G11" s="191"/>
      <c r="H11" s="138"/>
      <c r="I11" s="152"/>
      <c r="J11" s="152"/>
      <c r="K11" s="165"/>
      <c r="L11" s="202"/>
      <c r="M11" s="15" t="s">
        <v>5</v>
      </c>
      <c r="N11" s="16">
        <v>0.6</v>
      </c>
      <c r="O11" s="25">
        <f>$G$9*$I$9*$J$9*$L$9*N11</f>
        <v>1.312812779209511</v>
      </c>
      <c r="P11" s="7">
        <f>$H$9*$I$9*$J$9*$L$9*N11</f>
        <v>1.572952119280885</v>
      </c>
      <c r="Q11" s="26">
        <f t="shared" si="0"/>
        <v>2.885764898490396</v>
      </c>
      <c r="S11" s="170"/>
      <c r="T11" s="173"/>
      <c r="V11" s="50">
        <f t="shared" si="1"/>
        <v>6.081251834248322</v>
      </c>
      <c r="W11" s="51">
        <f t="shared" si="2"/>
        <v>7.286277306289926</v>
      </c>
      <c r="X11" s="52">
        <f t="shared" si="3"/>
        <v>13.367529140538247</v>
      </c>
      <c r="Z11" s="103"/>
      <c r="AA11" s="103"/>
      <c r="AB11" s="103"/>
    </row>
    <row r="12" spans="2:28" ht="15" customHeight="1">
      <c r="B12" s="151" t="s">
        <v>111</v>
      </c>
      <c r="C12" s="190">
        <v>2</v>
      </c>
      <c r="D12" s="139">
        <v>3684</v>
      </c>
      <c r="E12" s="141">
        <v>4414</v>
      </c>
      <c r="F12" s="193"/>
      <c r="G12" s="191">
        <f>D12/$F$6</f>
        <v>1.9026272162456683</v>
      </c>
      <c r="H12" s="138">
        <f>E12/$F$6</f>
        <v>2.279640752580993</v>
      </c>
      <c r="I12" s="152">
        <v>1.15</v>
      </c>
      <c r="J12" s="152">
        <v>1</v>
      </c>
      <c r="K12" s="234" t="s">
        <v>38</v>
      </c>
      <c r="L12" s="203">
        <v>1.5</v>
      </c>
      <c r="M12" s="17" t="s">
        <v>3</v>
      </c>
      <c r="N12" s="18">
        <v>0.8</v>
      </c>
      <c r="O12" s="21">
        <f>$G$12*$I$12*$J$12*$L$12*N12</f>
        <v>2.6256255584190225</v>
      </c>
      <c r="P12" s="5">
        <f>$H$12*$I$12*$J$12*$L$12*N12</f>
        <v>3.14590423856177</v>
      </c>
      <c r="Q12" s="22">
        <f t="shared" si="0"/>
        <v>5.771529796980793</v>
      </c>
      <c r="S12" s="210" t="s">
        <v>119</v>
      </c>
      <c r="T12" s="211">
        <v>7.0363</v>
      </c>
      <c r="V12" s="53">
        <f t="shared" si="1"/>
        <v>12.162503668496646</v>
      </c>
      <c r="W12" s="54">
        <f t="shared" si="2"/>
        <v>14.572554612579852</v>
      </c>
      <c r="X12" s="55">
        <f t="shared" si="3"/>
        <v>26.735058281076498</v>
      </c>
      <c r="Z12" s="103"/>
      <c r="AA12" s="103"/>
      <c r="AB12" s="103"/>
    </row>
    <row r="13" spans="2:28" ht="15" customHeight="1">
      <c r="B13" s="151"/>
      <c r="C13" s="190"/>
      <c r="D13" s="139"/>
      <c r="E13" s="142"/>
      <c r="F13" s="193"/>
      <c r="G13" s="191"/>
      <c r="H13" s="138"/>
      <c r="I13" s="152"/>
      <c r="J13" s="152"/>
      <c r="K13" s="234"/>
      <c r="L13" s="201"/>
      <c r="M13" s="13" t="s">
        <v>4</v>
      </c>
      <c r="N13" s="14">
        <v>0.7</v>
      </c>
      <c r="O13" s="23">
        <f>$G$12*$I$12*$J$12*$L$12*N13</f>
        <v>2.297422363616644</v>
      </c>
      <c r="P13" s="6">
        <f>$H$12*$I$12*$J$12*$L$12*N13</f>
        <v>2.7526662087415485</v>
      </c>
      <c r="Q13" s="24">
        <f t="shared" si="0"/>
        <v>5.0500885723581925</v>
      </c>
      <c r="S13" s="169"/>
      <c r="T13" s="212"/>
      <c r="V13" s="47">
        <f t="shared" si="1"/>
        <v>10.642190709934562</v>
      </c>
      <c r="W13" s="48">
        <f t="shared" si="2"/>
        <v>12.750985286007369</v>
      </c>
      <c r="X13" s="49">
        <f t="shared" si="3"/>
        <v>23.39317599594193</v>
      </c>
      <c r="Z13" s="103"/>
      <c r="AA13" s="103"/>
      <c r="AB13" s="103"/>
    </row>
    <row r="14" spans="2:28" ht="15" customHeight="1">
      <c r="B14" s="151"/>
      <c r="C14" s="190"/>
      <c r="D14" s="139"/>
      <c r="E14" s="143"/>
      <c r="F14" s="193"/>
      <c r="G14" s="191"/>
      <c r="H14" s="138"/>
      <c r="I14" s="152"/>
      <c r="J14" s="152"/>
      <c r="K14" s="235"/>
      <c r="L14" s="202"/>
      <c r="M14" s="15" t="s">
        <v>5</v>
      </c>
      <c r="N14" s="16">
        <v>0.6</v>
      </c>
      <c r="O14" s="25">
        <f>$G$12*$I$12*$J$12*$L$12*N14</f>
        <v>1.9692191688142664</v>
      </c>
      <c r="P14" s="7">
        <f>$H$12*$I$12*$J$12*$L$12*N14</f>
        <v>2.3594281789213274</v>
      </c>
      <c r="Q14" s="26">
        <f t="shared" si="0"/>
        <v>4.328647347735593</v>
      </c>
      <c r="S14" s="169"/>
      <c r="T14" s="212"/>
      <c r="V14" s="50">
        <f t="shared" si="1"/>
        <v>9.121877751372482</v>
      </c>
      <c r="W14" s="51">
        <f t="shared" si="2"/>
        <v>10.929415959434888</v>
      </c>
      <c r="X14" s="52">
        <f t="shared" si="3"/>
        <v>20.051293710807368</v>
      </c>
      <c r="Z14" s="103"/>
      <c r="AA14" s="103"/>
      <c r="AB14" s="103"/>
    </row>
    <row r="15" spans="2:28" ht="15" customHeight="1">
      <c r="B15" s="180" t="s">
        <v>111</v>
      </c>
      <c r="C15" s="190">
        <v>2</v>
      </c>
      <c r="D15" s="139">
        <v>3684</v>
      </c>
      <c r="E15" s="141">
        <v>4414</v>
      </c>
      <c r="F15" s="193"/>
      <c r="G15" s="191">
        <f>D15/$F$6</f>
        <v>1.9026272162456683</v>
      </c>
      <c r="H15" s="138">
        <f>E15/$F$6</f>
        <v>2.279640752580993</v>
      </c>
      <c r="I15" s="152">
        <v>1.15</v>
      </c>
      <c r="J15" s="152">
        <v>1</v>
      </c>
      <c r="K15" s="236" t="s">
        <v>59</v>
      </c>
      <c r="L15" s="203">
        <v>1.3</v>
      </c>
      <c r="M15" s="17" t="s">
        <v>3</v>
      </c>
      <c r="N15" s="14">
        <v>0.8</v>
      </c>
      <c r="O15" s="21">
        <f>$G$15*$I$15*$J$15*$L$15*N15</f>
        <v>2.275542150629819</v>
      </c>
      <c r="P15" s="5">
        <f>$H$15*$I$15*$J$15*$L$15*N15</f>
        <v>2.726450340086868</v>
      </c>
      <c r="Q15" s="22">
        <f t="shared" si="0"/>
        <v>5.001992490716686</v>
      </c>
      <c r="S15" s="170"/>
      <c r="T15" s="213"/>
      <c r="V15" s="53">
        <f t="shared" si="1"/>
        <v>10.54083651269709</v>
      </c>
      <c r="W15" s="54">
        <f t="shared" si="2"/>
        <v>12.62954733090254</v>
      </c>
      <c r="X15" s="55">
        <f t="shared" si="3"/>
        <v>23.17038384359963</v>
      </c>
      <c r="Z15" s="103"/>
      <c r="AA15" s="103"/>
      <c r="AB15" s="103"/>
    </row>
    <row r="16" spans="2:28" ht="15" customHeight="1">
      <c r="B16" s="180"/>
      <c r="C16" s="190"/>
      <c r="D16" s="139"/>
      <c r="E16" s="142"/>
      <c r="F16" s="193"/>
      <c r="G16" s="191"/>
      <c r="H16" s="138"/>
      <c r="I16" s="152"/>
      <c r="J16" s="152"/>
      <c r="K16" s="234"/>
      <c r="L16" s="201"/>
      <c r="M16" s="13" t="s">
        <v>4</v>
      </c>
      <c r="N16" s="14">
        <v>0.7</v>
      </c>
      <c r="O16" s="23">
        <f>$G$15*$I$15*$J$15*$L$15*N16</f>
        <v>1.9910993818010916</v>
      </c>
      <c r="P16" s="6">
        <f>$H$15*$I$15*$J$15*$L$15*N16</f>
        <v>2.385644047576009</v>
      </c>
      <c r="Q16" s="24">
        <f t="shared" si="0"/>
        <v>4.3767434293771</v>
      </c>
      <c r="S16" s="210" t="s">
        <v>28</v>
      </c>
      <c r="T16" s="214">
        <v>118.5</v>
      </c>
      <c r="V16" s="47">
        <f t="shared" si="1"/>
        <v>9.223231948609955</v>
      </c>
      <c r="W16" s="48">
        <f t="shared" si="2"/>
        <v>11.050853914539722</v>
      </c>
      <c r="X16" s="49">
        <f t="shared" si="3"/>
        <v>20.274085863149676</v>
      </c>
      <c r="Z16" s="103"/>
      <c r="AA16" s="103"/>
      <c r="AB16" s="103"/>
    </row>
    <row r="17" spans="2:28" ht="15" customHeight="1">
      <c r="B17" s="180"/>
      <c r="C17" s="190"/>
      <c r="D17" s="139"/>
      <c r="E17" s="143"/>
      <c r="F17" s="193"/>
      <c r="G17" s="191"/>
      <c r="H17" s="138"/>
      <c r="I17" s="152"/>
      <c r="J17" s="152"/>
      <c r="K17" s="235"/>
      <c r="L17" s="202"/>
      <c r="M17" s="15" t="s">
        <v>5</v>
      </c>
      <c r="N17" s="16">
        <v>0.6</v>
      </c>
      <c r="O17" s="25">
        <f>$G$15*$I$15*$J$15*$L$15*N17</f>
        <v>1.7066566129723644</v>
      </c>
      <c r="P17" s="7">
        <f>$H$15*$I$15*$J$15*$L$15*N17</f>
        <v>2.0448377550651506</v>
      </c>
      <c r="Q17" s="26">
        <f t="shared" si="0"/>
        <v>3.7514943680375152</v>
      </c>
      <c r="S17" s="169"/>
      <c r="T17" s="205"/>
      <c r="V17" s="50">
        <f t="shared" si="1"/>
        <v>7.905627384522819</v>
      </c>
      <c r="W17" s="51">
        <f t="shared" si="2"/>
        <v>9.472160498176905</v>
      </c>
      <c r="X17" s="52">
        <f t="shared" si="3"/>
        <v>17.377787882699725</v>
      </c>
      <c r="Z17" s="103"/>
      <c r="AA17" s="103"/>
      <c r="AB17" s="103"/>
    </row>
    <row r="18" spans="2:28" ht="15" customHeight="1">
      <c r="B18" s="151" t="s">
        <v>111</v>
      </c>
      <c r="C18" s="190">
        <v>2</v>
      </c>
      <c r="D18" s="139">
        <v>3684</v>
      </c>
      <c r="E18" s="141">
        <v>4414</v>
      </c>
      <c r="F18" s="193"/>
      <c r="G18" s="191">
        <f>D18/$F$6</f>
        <v>1.9026272162456683</v>
      </c>
      <c r="H18" s="138">
        <f>E18/$F$6</f>
        <v>2.279640752580993</v>
      </c>
      <c r="I18" s="152">
        <v>1.15</v>
      </c>
      <c r="J18" s="152">
        <v>1</v>
      </c>
      <c r="K18" s="236" t="s">
        <v>60</v>
      </c>
      <c r="L18" s="203">
        <v>1.1</v>
      </c>
      <c r="M18" s="17" t="s">
        <v>3</v>
      </c>
      <c r="N18" s="14">
        <v>0.8</v>
      </c>
      <c r="O18" s="21">
        <f>$G$18*$I$18*$J$18*$L$18*N18</f>
        <v>1.9254587428406162</v>
      </c>
      <c r="P18" s="5">
        <f>$H$18*$I$18*$J$18*$L$18*N18</f>
        <v>2.306996441611965</v>
      </c>
      <c r="Q18" s="22">
        <f t="shared" si="0"/>
        <v>4.232455184452581</v>
      </c>
      <c r="S18" s="169"/>
      <c r="T18" s="205"/>
      <c r="V18" s="53">
        <f t="shared" si="1"/>
        <v>8.91916935689754</v>
      </c>
      <c r="W18" s="54">
        <f t="shared" si="2"/>
        <v>10.686540049225226</v>
      </c>
      <c r="X18" s="55">
        <f t="shared" si="3"/>
        <v>19.605709406122763</v>
      </c>
      <c r="Z18" s="103"/>
      <c r="AA18" s="103"/>
      <c r="AB18" s="103"/>
    </row>
    <row r="19" spans="2:28" ht="15" customHeight="1">
      <c r="B19" s="151"/>
      <c r="C19" s="190"/>
      <c r="D19" s="139"/>
      <c r="E19" s="142"/>
      <c r="F19" s="193"/>
      <c r="G19" s="191"/>
      <c r="H19" s="138"/>
      <c r="I19" s="152"/>
      <c r="J19" s="152"/>
      <c r="K19" s="234"/>
      <c r="L19" s="201"/>
      <c r="M19" s="13" t="s">
        <v>4</v>
      </c>
      <c r="N19" s="14">
        <v>0.7</v>
      </c>
      <c r="O19" s="23">
        <f>$G$18*$I$18*$J$18*$L$18*N19</f>
        <v>1.684776399985539</v>
      </c>
      <c r="P19" s="6">
        <f>$H$18*$I$18*$J$18*$L$18*N19</f>
        <v>2.018621886410469</v>
      </c>
      <c r="Q19" s="24">
        <f t="shared" si="0"/>
        <v>3.703398286396008</v>
      </c>
      <c r="S19" s="170"/>
      <c r="T19" s="215"/>
      <c r="V19" s="47">
        <f t="shared" si="1"/>
        <v>7.804273187285346</v>
      </c>
      <c r="W19" s="48">
        <f t="shared" si="2"/>
        <v>9.350722543072072</v>
      </c>
      <c r="X19" s="49">
        <f t="shared" si="3"/>
        <v>17.154995730357417</v>
      </c>
      <c r="Z19" s="103"/>
      <c r="AA19" s="103"/>
      <c r="AB19" s="103"/>
    </row>
    <row r="20" spans="2:28" ht="15" customHeight="1">
      <c r="B20" s="151"/>
      <c r="C20" s="190"/>
      <c r="D20" s="139"/>
      <c r="E20" s="143"/>
      <c r="F20" s="193"/>
      <c r="G20" s="191"/>
      <c r="H20" s="138"/>
      <c r="I20" s="152"/>
      <c r="J20" s="152"/>
      <c r="K20" s="235"/>
      <c r="L20" s="202"/>
      <c r="M20" s="15" t="s">
        <v>5</v>
      </c>
      <c r="N20" s="16">
        <v>0.6</v>
      </c>
      <c r="O20" s="25">
        <f>$G$18*$I$18*$J$18*$L$18*N20</f>
        <v>1.4440940571304621</v>
      </c>
      <c r="P20" s="7">
        <f>$H$18*$I$18*$J$18*$L$18*N20</f>
        <v>1.7302473312089737</v>
      </c>
      <c r="Q20" s="26">
        <f t="shared" si="0"/>
        <v>3.174341388339436</v>
      </c>
      <c r="S20" s="169" t="s">
        <v>118</v>
      </c>
      <c r="T20" s="205">
        <v>180</v>
      </c>
      <c r="V20" s="50">
        <f t="shared" si="1"/>
        <v>6.689377017673154</v>
      </c>
      <c r="W20" s="51">
        <f t="shared" si="2"/>
        <v>8.01490503691892</v>
      </c>
      <c r="X20" s="52">
        <f t="shared" si="3"/>
        <v>14.704282054592074</v>
      </c>
      <c r="Z20" s="103"/>
      <c r="AA20" s="103"/>
      <c r="AB20" s="103"/>
    </row>
    <row r="21" spans="2:28" ht="15" customHeight="1">
      <c r="B21" s="237"/>
      <c r="C21" s="190"/>
      <c r="D21" s="139"/>
      <c r="E21" s="141"/>
      <c r="F21" s="193"/>
      <c r="G21" s="191"/>
      <c r="H21" s="138"/>
      <c r="I21" s="157"/>
      <c r="J21" s="152"/>
      <c r="K21" s="145"/>
      <c r="L21" s="203"/>
      <c r="M21" s="17"/>
      <c r="N21" s="18"/>
      <c r="O21" s="21"/>
      <c r="P21" s="5"/>
      <c r="Q21" s="22"/>
      <c r="S21" s="169"/>
      <c r="T21" s="205"/>
      <c r="V21" s="53"/>
      <c r="W21" s="54"/>
      <c r="X21" s="55"/>
      <c r="Z21" s="103"/>
      <c r="AA21" s="103"/>
      <c r="AB21" s="103"/>
    </row>
    <row r="22" spans="2:28" ht="15" customHeight="1">
      <c r="B22" s="151"/>
      <c r="C22" s="190"/>
      <c r="D22" s="139"/>
      <c r="E22" s="142"/>
      <c r="F22" s="193"/>
      <c r="G22" s="191"/>
      <c r="H22" s="138"/>
      <c r="I22" s="157"/>
      <c r="J22" s="152"/>
      <c r="K22" s="146"/>
      <c r="L22" s="201"/>
      <c r="M22" s="13"/>
      <c r="N22" s="14"/>
      <c r="O22" s="23"/>
      <c r="P22" s="6"/>
      <c r="Q22" s="24"/>
      <c r="S22" s="169"/>
      <c r="T22" s="205"/>
      <c r="V22" s="47"/>
      <c r="W22" s="48"/>
      <c r="X22" s="49"/>
      <c r="Z22" s="103"/>
      <c r="AA22" s="103"/>
      <c r="AB22" s="103"/>
    </row>
    <row r="23" spans="2:28" ht="15" customHeight="1" thickBot="1">
      <c r="B23" s="175"/>
      <c r="C23" s="195"/>
      <c r="D23" s="140"/>
      <c r="E23" s="144"/>
      <c r="F23" s="194"/>
      <c r="G23" s="196"/>
      <c r="H23" s="131"/>
      <c r="I23" s="208"/>
      <c r="J23" s="153"/>
      <c r="K23" s="147"/>
      <c r="L23" s="209"/>
      <c r="M23" s="19"/>
      <c r="N23" s="20"/>
      <c r="O23" s="27"/>
      <c r="P23" s="28"/>
      <c r="Q23" s="29"/>
      <c r="S23" s="204"/>
      <c r="T23" s="206"/>
      <c r="V23" s="56"/>
      <c r="W23" s="57"/>
      <c r="X23" s="58"/>
      <c r="Z23" s="103"/>
      <c r="AA23" s="103"/>
      <c r="AB23" s="103"/>
    </row>
    <row r="24" spans="15:22" ht="12" thickTop="1">
      <c r="O24" s="2"/>
      <c r="V24" s="2"/>
    </row>
    <row r="25" spans="2:23" ht="11.25">
      <c r="B25" s="106" t="s">
        <v>70</v>
      </c>
      <c r="O25" s="30" t="s">
        <v>7</v>
      </c>
      <c r="W25" s="31"/>
    </row>
    <row r="26" spans="2:23" ht="11.25">
      <c r="B26" s="34" t="s">
        <v>71</v>
      </c>
      <c r="F26" s="1" t="s">
        <v>74</v>
      </c>
      <c r="O26" s="107" t="s">
        <v>126</v>
      </c>
      <c r="P26" s="31"/>
      <c r="W26" s="31"/>
    </row>
    <row r="27" spans="2:23" ht="11.25">
      <c r="B27" s="34" t="s">
        <v>72</v>
      </c>
      <c r="F27" s="1" t="s">
        <v>75</v>
      </c>
      <c r="O27" s="1" t="s">
        <v>127</v>
      </c>
      <c r="P27" s="31"/>
      <c r="W27" s="31"/>
    </row>
    <row r="28" spans="2:23" ht="11.25">
      <c r="B28" s="34" t="s">
        <v>73</v>
      </c>
      <c r="F28" s="1" t="s">
        <v>76</v>
      </c>
      <c r="O28" s="1" t="s">
        <v>128</v>
      </c>
      <c r="P28" s="31"/>
      <c r="W28" s="31"/>
    </row>
  </sheetData>
  <sheetProtection/>
  <mergeCells count="73">
    <mergeCell ref="B4:X4"/>
    <mergeCell ref="S12:S15"/>
    <mergeCell ref="T12:T15"/>
    <mergeCell ref="S16:S19"/>
    <mergeCell ref="T16:T19"/>
    <mergeCell ref="K6:L7"/>
    <mergeCell ref="K9:K11"/>
    <mergeCell ref="K12:K14"/>
    <mergeCell ref="L9:L11"/>
    <mergeCell ref="L12:L14"/>
    <mergeCell ref="S20:S23"/>
    <mergeCell ref="T20:T23"/>
    <mergeCell ref="H9:H11"/>
    <mergeCell ref="I21:I23"/>
    <mergeCell ref="L15:L17"/>
    <mergeCell ref="L18:L20"/>
    <mergeCell ref="L21:L23"/>
    <mergeCell ref="H15:H17"/>
    <mergeCell ref="I15:I17"/>
    <mergeCell ref="K18:K20"/>
    <mergeCell ref="C6:C8"/>
    <mergeCell ref="I6:I8"/>
    <mergeCell ref="C9:C11"/>
    <mergeCell ref="G9:G11"/>
    <mergeCell ref="C15:C17"/>
    <mergeCell ref="G15:G17"/>
    <mergeCell ref="F9:F23"/>
    <mergeCell ref="D15:D17"/>
    <mergeCell ref="C21:C23"/>
    <mergeCell ref="G21:G23"/>
    <mergeCell ref="C18:C20"/>
    <mergeCell ref="G18:G20"/>
    <mergeCell ref="C12:C14"/>
    <mergeCell ref="G12:G14"/>
    <mergeCell ref="J15:J17"/>
    <mergeCell ref="D6:E7"/>
    <mergeCell ref="D9:D11"/>
    <mergeCell ref="D12:D14"/>
    <mergeCell ref="E9:E11"/>
    <mergeCell ref="H12:H14"/>
    <mergeCell ref="I12:I14"/>
    <mergeCell ref="E12:E14"/>
    <mergeCell ref="B21:B23"/>
    <mergeCell ref="B6:B8"/>
    <mergeCell ref="B9:B11"/>
    <mergeCell ref="B12:B14"/>
    <mergeCell ref="B15:B17"/>
    <mergeCell ref="B2:X2"/>
    <mergeCell ref="K15:K17"/>
    <mergeCell ref="V6:X7"/>
    <mergeCell ref="S9:S11"/>
    <mergeCell ref="T9:T11"/>
    <mergeCell ref="J9:J11"/>
    <mergeCell ref="M6:N7"/>
    <mergeCell ref="O6:Q7"/>
    <mergeCell ref="S6:T8"/>
    <mergeCell ref="J12:J14"/>
    <mergeCell ref="K21:K23"/>
    <mergeCell ref="J6:J8"/>
    <mergeCell ref="B18:B20"/>
    <mergeCell ref="J21:J23"/>
    <mergeCell ref="F6:F8"/>
    <mergeCell ref="H18:H20"/>
    <mergeCell ref="I18:I20"/>
    <mergeCell ref="I9:I11"/>
    <mergeCell ref="J18:J20"/>
    <mergeCell ref="G6:H7"/>
    <mergeCell ref="H21:H23"/>
    <mergeCell ref="D18:D20"/>
    <mergeCell ref="D21:D23"/>
    <mergeCell ref="E15:E17"/>
    <mergeCell ref="E18:E20"/>
    <mergeCell ref="E21:E23"/>
  </mergeCells>
  <printOptions/>
  <pageMargins left="0.47" right="0.2" top="0.91" bottom="0.62" header="0.54" footer="0.34"/>
  <pageSetup horizontalDpi="300" verticalDpi="300" orientation="landscape" paperSize="9" r:id="rId1"/>
  <headerFooter alignWithMargins="0">
    <oddHeader>&amp;R
</oddHeader>
    <oddFooter>&amp;L&amp;8File: &amp;F - &amp;A&amp;RPag. &amp;P di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N34"/>
  <sheetViews>
    <sheetView workbookViewId="0" topLeftCell="A1">
      <selection activeCell="N24" sqref="N24"/>
    </sheetView>
  </sheetViews>
  <sheetFormatPr defaultColWidth="9.140625" defaultRowHeight="12.75"/>
  <cols>
    <col min="1" max="1" width="1.1484375" style="1" customWidth="1"/>
    <col min="2" max="2" width="6.421875" style="1" customWidth="1"/>
    <col min="3" max="3" width="7.57421875" style="1" customWidth="1"/>
    <col min="4" max="4" width="10.421875" style="1" customWidth="1"/>
    <col min="5" max="6" width="6.7109375" style="1" customWidth="1"/>
    <col min="7" max="7" width="6.7109375" style="4" customWidth="1"/>
    <col min="8" max="8" width="6.140625" style="1" customWidth="1"/>
    <col min="9" max="9" width="6.421875" style="1" customWidth="1"/>
    <col min="10" max="10" width="7.57421875" style="1" customWidth="1"/>
    <col min="11" max="11" width="10.7109375" style="1" customWidth="1"/>
    <col min="12" max="13" width="6.7109375" style="1" customWidth="1"/>
    <col min="14" max="14" width="6.7109375" style="4" customWidth="1"/>
    <col min="15" max="16384" width="9.140625" style="1" customWidth="1"/>
  </cols>
  <sheetData>
    <row r="1" ht="5.25" customHeight="1"/>
    <row r="2" spans="2:14" ht="15.75">
      <c r="B2" s="163" t="s">
        <v>142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2:14" ht="12.75">
      <c r="B3" s="164" t="s">
        <v>50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2:14" ht="12.7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4" ht="13.5" thickBot="1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14" ht="27.75" customHeight="1" thickBot="1" thickTop="1">
      <c r="B6" s="242" t="s">
        <v>51</v>
      </c>
      <c r="C6" s="243"/>
      <c r="D6" s="243"/>
      <c r="E6" s="243"/>
      <c r="F6" s="243"/>
      <c r="G6" s="244"/>
      <c r="I6" s="242" t="s">
        <v>129</v>
      </c>
      <c r="J6" s="243"/>
      <c r="K6" s="243"/>
      <c r="L6" s="243"/>
      <c r="M6" s="243"/>
      <c r="N6" s="244"/>
    </row>
    <row r="7" spans="2:14" ht="24.75" customHeight="1" thickTop="1">
      <c r="B7" s="176" t="s">
        <v>16</v>
      </c>
      <c r="C7" s="148" t="s">
        <v>26</v>
      </c>
      <c r="D7" s="148" t="s">
        <v>0</v>
      </c>
      <c r="E7" s="159" t="s">
        <v>37</v>
      </c>
      <c r="F7" s="166"/>
      <c r="G7" s="160"/>
      <c r="I7" s="176" t="s">
        <v>16</v>
      </c>
      <c r="J7" s="148" t="s">
        <v>26</v>
      </c>
      <c r="K7" s="148" t="s">
        <v>0</v>
      </c>
      <c r="L7" s="159" t="s">
        <v>37</v>
      </c>
      <c r="M7" s="166"/>
      <c r="N7" s="160"/>
    </row>
    <row r="8" spans="2:14" ht="11.25" customHeight="1">
      <c r="B8" s="177"/>
      <c r="C8" s="149"/>
      <c r="D8" s="149"/>
      <c r="E8" s="161"/>
      <c r="F8" s="167"/>
      <c r="G8" s="162"/>
      <c r="I8" s="246"/>
      <c r="J8" s="149"/>
      <c r="K8" s="149"/>
      <c r="L8" s="161"/>
      <c r="M8" s="167"/>
      <c r="N8" s="162"/>
    </row>
    <row r="9" spans="2:14" ht="15" customHeight="1" thickBot="1">
      <c r="B9" s="178"/>
      <c r="C9" s="150"/>
      <c r="D9" s="150"/>
      <c r="E9" s="38" t="s">
        <v>8</v>
      </c>
      <c r="F9" s="39" t="s">
        <v>9</v>
      </c>
      <c r="G9" s="40" t="s">
        <v>12</v>
      </c>
      <c r="I9" s="247"/>
      <c r="J9" s="150"/>
      <c r="K9" s="150"/>
      <c r="L9" s="38" t="s">
        <v>8</v>
      </c>
      <c r="M9" s="39" t="s">
        <v>9</v>
      </c>
      <c r="N9" s="40" t="s">
        <v>12</v>
      </c>
    </row>
    <row r="10" spans="2:14" ht="12.75" customHeight="1" thickTop="1">
      <c r="B10" s="179" t="s">
        <v>21</v>
      </c>
      <c r="C10" s="245">
        <v>5</v>
      </c>
      <c r="D10" s="13" t="s">
        <v>3</v>
      </c>
      <c r="E10" s="41">
        <f>'Zone A e B'!V10*0.75</f>
        <v>4.485831123661729</v>
      </c>
      <c r="F10" s="42">
        <f>'Zone A e B'!W10*0.75</f>
        <v>9.107846632862408</v>
      </c>
      <c r="G10" s="43">
        <f>'Zone A e B'!X10*0.75</f>
        <v>13.593677756524137</v>
      </c>
      <c r="I10" s="179" t="s">
        <v>31</v>
      </c>
      <c r="J10" s="245">
        <v>4</v>
      </c>
      <c r="K10" s="13" t="s">
        <v>3</v>
      </c>
      <c r="L10" s="41">
        <f>'Zone C &gt; 5.000'!V10*0.75</f>
        <v>4.03931141107645</v>
      </c>
      <c r="M10" s="42">
        <f>'Zone C &gt; 5.000'!W10*0.75</f>
        <v>7.286277306289927</v>
      </c>
      <c r="N10" s="43">
        <f>'Zone C &gt; 5.000'!X10*0.75</f>
        <v>11.325588717366376</v>
      </c>
    </row>
    <row r="11" spans="2:14" ht="12.75" customHeight="1">
      <c r="B11" s="180"/>
      <c r="C11" s="239"/>
      <c r="D11" s="13" t="s">
        <v>4</v>
      </c>
      <c r="E11" s="41">
        <f>'Zone A e B'!V11*0.75</f>
        <v>4.485831123661729</v>
      </c>
      <c r="F11" s="42">
        <f>'Zone A e B'!W11*0.75</f>
        <v>9.107846632862408</v>
      </c>
      <c r="G11" s="43">
        <f>'Zone A e B'!X11*0.75</f>
        <v>13.593677756524137</v>
      </c>
      <c r="I11" s="180"/>
      <c r="J11" s="239"/>
      <c r="K11" s="13" t="s">
        <v>4</v>
      </c>
      <c r="L11" s="41">
        <f>'Zone C &gt; 5.000'!V11*0.75</f>
        <v>3.534397484691893</v>
      </c>
      <c r="M11" s="42">
        <f>'Zone C &gt; 5.000'!W11*0.75</f>
        <v>6.3754926430036845</v>
      </c>
      <c r="N11" s="43">
        <f>'Zone C &gt; 5.000'!X11*0.75</f>
        <v>9.909890127695578</v>
      </c>
    </row>
    <row r="12" spans="2:14" ht="12.75" customHeight="1">
      <c r="B12" s="180"/>
      <c r="C12" s="197"/>
      <c r="D12" s="15" t="s">
        <v>5</v>
      </c>
      <c r="E12" s="44">
        <f>'Zone A e B'!V12*0.75</f>
        <v>2.2429155618308645</v>
      </c>
      <c r="F12" s="45">
        <f>'Zone A e B'!W12*0.75</f>
        <v>4.553923316431204</v>
      </c>
      <c r="G12" s="46">
        <f>'Zone A e B'!X12*0.75</f>
        <v>6.796838878262069</v>
      </c>
      <c r="I12" s="180"/>
      <c r="J12" s="197"/>
      <c r="K12" s="15" t="s">
        <v>5</v>
      </c>
      <c r="L12" s="44">
        <f>'Zone C &gt; 5.000'!V12*0.75</f>
        <v>3.029483558307337</v>
      </c>
      <c r="M12" s="45">
        <f>'Zone C &gt; 5.000'!W12*0.75</f>
        <v>5.464707979717445</v>
      </c>
      <c r="N12" s="46">
        <f>'Zone C &gt; 5.000'!X12*0.75</f>
        <v>8.494191538024783</v>
      </c>
    </row>
    <row r="13" spans="2:14" ht="12.75" customHeight="1">
      <c r="B13" s="151" t="s">
        <v>22</v>
      </c>
      <c r="C13" s="238">
        <v>5</v>
      </c>
      <c r="D13" s="17" t="s">
        <v>3</v>
      </c>
      <c r="E13" s="47">
        <f>'Zone A e B'!V13*0.75</f>
        <v>4.037248011295556</v>
      </c>
      <c r="F13" s="48">
        <f>'Zone A e B'!W13*0.75</f>
        <v>8.197061969576168</v>
      </c>
      <c r="G13" s="49">
        <f>'Zone A e B'!X13*0.75</f>
        <v>12.234309980871727</v>
      </c>
      <c r="I13" s="179" t="s">
        <v>32</v>
      </c>
      <c r="J13" s="238">
        <v>3</v>
      </c>
      <c r="K13" s="17" t="s">
        <v>3</v>
      </c>
      <c r="L13" s="47">
        <f>'Zone C &gt; 5.000'!V13*0.75</f>
        <v>4.990126030112019</v>
      </c>
      <c r="M13" s="48">
        <f>'Zone C &gt; 5.000'!W13*0.75</f>
        <v>7.286277306289927</v>
      </c>
      <c r="N13" s="49">
        <f>'Zone C &gt; 5.000'!X13*0.75</f>
        <v>12.276403336401943</v>
      </c>
    </row>
    <row r="14" spans="2:14" ht="11.25" customHeight="1">
      <c r="B14" s="151"/>
      <c r="C14" s="239"/>
      <c r="D14" s="13" t="s">
        <v>4</v>
      </c>
      <c r="E14" s="47">
        <f>'Zone A e B'!V14*0.75</f>
        <v>3.588664898929384</v>
      </c>
      <c r="F14" s="48">
        <f>'Zone A e B'!W14*0.75</f>
        <v>7.286277306289927</v>
      </c>
      <c r="G14" s="49">
        <f>'Zone A e B'!X14*0.75</f>
        <v>10.874942205219309</v>
      </c>
      <c r="I14" s="180"/>
      <c r="J14" s="239"/>
      <c r="K14" s="13" t="s">
        <v>4</v>
      </c>
      <c r="L14" s="47">
        <f>'Zone C &gt; 5.000'!V14*0.75</f>
        <v>4.366360276348016</v>
      </c>
      <c r="M14" s="48">
        <f>'Zone C &gt; 5.000'!W14*0.75</f>
        <v>6.3754926430036845</v>
      </c>
      <c r="N14" s="49">
        <f>'Zone C &gt; 5.000'!X14*0.75</f>
        <v>10.7418529193517</v>
      </c>
    </row>
    <row r="15" spans="2:14" ht="11.25">
      <c r="B15" s="151"/>
      <c r="C15" s="197"/>
      <c r="D15" s="15" t="s">
        <v>5</v>
      </c>
      <c r="E15" s="50">
        <f>'Zone A e B'!V15*0.75</f>
        <v>2.6914986741970375</v>
      </c>
      <c r="F15" s="51">
        <f>'Zone A e B'!W15*0.75</f>
        <v>5.464707979717445</v>
      </c>
      <c r="G15" s="52">
        <f>'Zone A e B'!X15*0.75</f>
        <v>8.15620665391448</v>
      </c>
      <c r="I15" s="180"/>
      <c r="J15" s="197"/>
      <c r="K15" s="15" t="s">
        <v>5</v>
      </c>
      <c r="L15" s="50">
        <f>'Zone C &gt; 5.000'!V15*0.75</f>
        <v>3.7425945225840134</v>
      </c>
      <c r="M15" s="51">
        <f>'Zone C &gt; 5.000'!W15*0.75</f>
        <v>5.464707979717445</v>
      </c>
      <c r="N15" s="52">
        <f>'Zone C &gt; 5.000'!X15*0.75</f>
        <v>9.20730250230146</v>
      </c>
    </row>
    <row r="16" spans="2:14" ht="12.75" customHeight="1">
      <c r="B16" s="180" t="s">
        <v>23</v>
      </c>
      <c r="C16" s="238">
        <v>4</v>
      </c>
      <c r="D16" s="17" t="s">
        <v>3</v>
      </c>
      <c r="E16" s="53">
        <f>'Zone A e B'!V16*0.75</f>
        <v>4.544225337461007</v>
      </c>
      <c r="F16" s="54">
        <f>'Zone A e B'!W16*0.75</f>
        <v>8.197061969576168</v>
      </c>
      <c r="G16" s="55">
        <f>'Zone A e B'!X16*0.75</f>
        <v>12.741287307037174</v>
      </c>
      <c r="I16" s="179" t="s">
        <v>33</v>
      </c>
      <c r="J16" s="238">
        <v>1</v>
      </c>
      <c r="K16" s="17" t="s">
        <v>3</v>
      </c>
      <c r="L16" s="53">
        <f>'Zone C &gt; 5.000'!V16*0.75</f>
        <v>8.52266645500111</v>
      </c>
      <c r="M16" s="54">
        <f>'Zone C &gt; 5.000'!W16*0.75</f>
        <v>7.286277306289927</v>
      </c>
      <c r="N16" s="55">
        <f>'Zone C &gt; 5.000'!X16*0.75</f>
        <v>15.808943761291033</v>
      </c>
    </row>
    <row r="17" spans="2:14" ht="11.25">
      <c r="B17" s="180"/>
      <c r="C17" s="239"/>
      <c r="D17" s="13" t="s">
        <v>4</v>
      </c>
      <c r="E17" s="47">
        <f>'Zone A e B'!V17*0.75</f>
        <v>4.03931141107645</v>
      </c>
      <c r="F17" s="48">
        <f>'Zone A e B'!W17*0.75</f>
        <v>7.286277306289927</v>
      </c>
      <c r="G17" s="49">
        <f>'Zone A e B'!X17*0.75</f>
        <v>11.325588717366376</v>
      </c>
      <c r="I17" s="180"/>
      <c r="J17" s="239"/>
      <c r="K17" s="13" t="s">
        <v>4</v>
      </c>
      <c r="L17" s="47">
        <f>'Zone C &gt; 5.000'!V17*0.75</f>
        <v>7.4573331481259695</v>
      </c>
      <c r="M17" s="48">
        <f>'Zone C &gt; 5.000'!W17*0.75</f>
        <v>6.3754926430036845</v>
      </c>
      <c r="N17" s="49">
        <f>'Zone C &gt; 5.000'!X17*0.75</f>
        <v>13.832825791129654</v>
      </c>
    </row>
    <row r="18" spans="2:14" ht="11.25">
      <c r="B18" s="180"/>
      <c r="C18" s="197"/>
      <c r="D18" s="15" t="s">
        <v>5</v>
      </c>
      <c r="E18" s="50">
        <f>'Zone A e B'!V18*0.75</f>
        <v>3.029483558307337</v>
      </c>
      <c r="F18" s="51">
        <f>'Zone A e B'!W18*0.75</f>
        <v>5.464707979717445</v>
      </c>
      <c r="G18" s="52">
        <f>'Zone A e B'!X18*0.75</f>
        <v>8.494191538024783</v>
      </c>
      <c r="I18" s="180"/>
      <c r="J18" s="197"/>
      <c r="K18" s="15" t="s">
        <v>5</v>
      </c>
      <c r="L18" s="50">
        <f>'Zone C &gt; 5.000'!V18*0.75</f>
        <v>6.391999841250831</v>
      </c>
      <c r="M18" s="51">
        <f>'Zone C &gt; 5.000'!W18*0.75</f>
        <v>5.464707979717445</v>
      </c>
      <c r="N18" s="52">
        <f>'Zone C &gt; 5.000'!X18*0.75</f>
        <v>11.856707820968275</v>
      </c>
    </row>
    <row r="19" spans="2:14" ht="12.75" customHeight="1">
      <c r="B19" s="151" t="s">
        <v>24</v>
      </c>
      <c r="C19" s="238">
        <v>3</v>
      </c>
      <c r="D19" s="17" t="s">
        <v>3</v>
      </c>
      <c r="E19" s="53">
        <f>'Zone A e B'!V19*0.75</f>
        <v>5.613891783876021</v>
      </c>
      <c r="F19" s="54">
        <f>'Zone A e B'!W19*0.75</f>
        <v>8.197061969576168</v>
      </c>
      <c r="G19" s="55">
        <f>'Zone A e B'!X19*0.75</f>
        <v>13.81095375345219</v>
      </c>
      <c r="I19" s="179" t="s">
        <v>34</v>
      </c>
      <c r="J19" s="238">
        <v>0.15</v>
      </c>
      <c r="K19" s="17" t="s">
        <v>3</v>
      </c>
      <c r="L19" s="53">
        <f>'Zone C &gt; 5.000'!V19*0.75</f>
        <v>15.558034347934427</v>
      </c>
      <c r="M19" s="54">
        <f>'Zone C &gt; 5.000'!W19*0.75</f>
        <v>7.286277306289927</v>
      </c>
      <c r="N19" s="55">
        <f>'Zone C &gt; 5.000'!X19*0.75</f>
        <v>22.844311654224356</v>
      </c>
    </row>
    <row r="20" spans="2:14" ht="11.25">
      <c r="B20" s="151"/>
      <c r="C20" s="239"/>
      <c r="D20" s="13" t="s">
        <v>4</v>
      </c>
      <c r="E20" s="47">
        <f>'Zone A e B'!V20*0.75</f>
        <v>4.990126030112019</v>
      </c>
      <c r="F20" s="48">
        <f>'Zone A e B'!W20*0.75</f>
        <v>7.286277306289927</v>
      </c>
      <c r="G20" s="49">
        <f>'Zone A e B'!X20*0.75</f>
        <v>12.276403336401943</v>
      </c>
      <c r="I20" s="180"/>
      <c r="J20" s="239"/>
      <c r="K20" s="13" t="s">
        <v>4</v>
      </c>
      <c r="L20" s="47">
        <f>'Zone C &gt; 5.000'!V20*0.75</f>
        <v>13.613280054442622</v>
      </c>
      <c r="M20" s="48">
        <f>'Zone C &gt; 5.000'!W20*0.75</f>
        <v>6.3754926430036845</v>
      </c>
      <c r="N20" s="49">
        <f>'Zone C &gt; 5.000'!X20*0.75</f>
        <v>19.988772697446308</v>
      </c>
    </row>
    <row r="21" spans="2:14" ht="11.25">
      <c r="B21" s="151"/>
      <c r="C21" s="197"/>
      <c r="D21" s="15" t="s">
        <v>5</v>
      </c>
      <c r="E21" s="50">
        <f>'Zone A e B'!V21*0.75</f>
        <v>3.7425945225840134</v>
      </c>
      <c r="F21" s="51">
        <f>'Zone A e B'!W21*0.75</f>
        <v>5.464707979717445</v>
      </c>
      <c r="G21" s="52">
        <f>'Zone A e B'!X21*0.75</f>
        <v>9.20730250230146</v>
      </c>
      <c r="I21" s="180"/>
      <c r="J21" s="197"/>
      <c r="K21" s="15" t="s">
        <v>5</v>
      </c>
      <c r="L21" s="50">
        <f>'Zone C &gt; 5.000'!V21*0.75</f>
        <v>11.668525760950821</v>
      </c>
      <c r="M21" s="51">
        <f>'Zone C &gt; 5.000'!W21*0.75</f>
        <v>5.464707979717445</v>
      </c>
      <c r="N21" s="52">
        <f>'Zone C &gt; 5.000'!X21*0.75</f>
        <v>17.133233740668263</v>
      </c>
    </row>
    <row r="22" spans="2:14" ht="11.25" customHeight="1">
      <c r="B22" s="151" t="s">
        <v>25</v>
      </c>
      <c r="C22" s="238">
        <v>1</v>
      </c>
      <c r="D22" s="17" t="s">
        <v>3</v>
      </c>
      <c r="E22" s="53">
        <f>'Zone A e B'!V22*0.75</f>
        <v>9.587999761876247</v>
      </c>
      <c r="F22" s="54">
        <f>'Zone A e B'!W22*0.75</f>
        <v>8.197061969576168</v>
      </c>
      <c r="G22" s="55">
        <f>'Zone A e B'!X22*0.75</f>
        <v>17.785061731452416</v>
      </c>
      <c r="I22" s="180" t="s">
        <v>35</v>
      </c>
      <c r="J22" s="238">
        <v>0.1</v>
      </c>
      <c r="K22" s="17" t="s">
        <v>3</v>
      </c>
      <c r="L22" s="53">
        <f>'Zone C &gt; 5.000'!V22*0.75</f>
        <v>15.558034347934427</v>
      </c>
      <c r="M22" s="54">
        <f>'Zone C &gt; 5.000'!W22*0.75</f>
        <v>7.286277306289927</v>
      </c>
      <c r="N22" s="55">
        <f>'Zone C &gt; 5.000'!X22*0.75</f>
        <v>22.844311654224356</v>
      </c>
    </row>
    <row r="23" spans="2:14" ht="11.25">
      <c r="B23" s="151"/>
      <c r="C23" s="239"/>
      <c r="D23" s="13" t="s">
        <v>4</v>
      </c>
      <c r="E23" s="47">
        <f>'Zone A e B'!V23*0.75</f>
        <v>8.52266645500111</v>
      </c>
      <c r="F23" s="48">
        <f>'Zone A e B'!W23*0.75</f>
        <v>7.286277306289927</v>
      </c>
      <c r="G23" s="49">
        <f>'Zone A e B'!X23*0.75</f>
        <v>15.808943761291033</v>
      </c>
      <c r="I23" s="180"/>
      <c r="J23" s="239"/>
      <c r="K23" s="13" t="s">
        <v>4</v>
      </c>
      <c r="L23" s="47">
        <f>'Zone C &gt; 5.000'!V23*0.75</f>
        <v>13.613280054442622</v>
      </c>
      <c r="M23" s="48">
        <f>'Zone C &gt; 5.000'!W23*0.75</f>
        <v>6.3754926430036845</v>
      </c>
      <c r="N23" s="49">
        <f>'Zone C &gt; 5.000'!X23*0.75</f>
        <v>19.988772697446308</v>
      </c>
    </row>
    <row r="24" spans="2:14" ht="12.75" customHeight="1" thickBot="1">
      <c r="B24" s="175"/>
      <c r="C24" s="240"/>
      <c r="D24" s="19" t="s">
        <v>5</v>
      </c>
      <c r="E24" s="56">
        <f>'Zone A e B'!V24*0.75</f>
        <v>6.391999841250831</v>
      </c>
      <c r="F24" s="57">
        <f>'Zone A e B'!W24*0.75</f>
        <v>5.464707979717445</v>
      </c>
      <c r="G24" s="58">
        <f>'Zone A e B'!X24*0.75</f>
        <v>11.856707820968275</v>
      </c>
      <c r="I24" s="241"/>
      <c r="J24" s="240"/>
      <c r="K24" s="19" t="s">
        <v>5</v>
      </c>
      <c r="L24" s="56">
        <f>'Zone C &gt; 5.000'!V24*0.75</f>
        <v>11.668525760950821</v>
      </c>
      <c r="M24" s="57">
        <f>'Zone C &gt; 5.000'!W24*0.75</f>
        <v>5.464707979717445</v>
      </c>
      <c r="N24" s="58">
        <f>'Zone C &gt; 5.000'!X24*0.75</f>
        <v>17.133233740668263</v>
      </c>
    </row>
    <row r="25" spans="2:14" ht="12" thickTop="1">
      <c r="B25" s="99"/>
      <c r="C25" s="100"/>
      <c r="D25" s="101"/>
      <c r="E25" s="102"/>
      <c r="F25" s="102"/>
      <c r="G25" s="102"/>
      <c r="I25" s="3"/>
      <c r="J25" s="100"/>
      <c r="K25" s="101"/>
      <c r="L25" s="102"/>
      <c r="M25" s="102"/>
      <c r="N25" s="102"/>
    </row>
    <row r="26" spans="2:12" ht="12.75">
      <c r="B26" s="98" t="s">
        <v>55</v>
      </c>
      <c r="C26" s="30"/>
      <c r="E26" s="2"/>
      <c r="J26" s="30"/>
      <c r="L26" s="2"/>
    </row>
    <row r="27" spans="2:13" ht="12.75">
      <c r="B27" s="98" t="s">
        <v>82</v>
      </c>
      <c r="F27" s="31"/>
      <c r="H27" s="97"/>
      <c r="M27" s="31"/>
    </row>
    <row r="28" spans="2:13" ht="11.25">
      <c r="B28" s="30"/>
      <c r="F28" s="31"/>
      <c r="H28" s="97"/>
      <c r="M28" s="31"/>
    </row>
    <row r="29" spans="2:13" ht="11.25">
      <c r="B29" s="30"/>
      <c r="F29" s="31"/>
      <c r="H29" s="97"/>
      <c r="M29" s="31"/>
    </row>
    <row r="30" spans="2:13" ht="11.25">
      <c r="B30" s="30"/>
      <c r="F30" s="31"/>
      <c r="H30" s="97"/>
      <c r="M30" s="31"/>
    </row>
    <row r="31" spans="2:13" ht="11.25">
      <c r="B31" s="106" t="s">
        <v>70</v>
      </c>
      <c r="C31" s="106"/>
      <c r="D31" s="106"/>
      <c r="E31" s="106"/>
      <c r="F31" s="106"/>
      <c r="J31" s="30" t="s">
        <v>7</v>
      </c>
      <c r="M31" s="31"/>
    </row>
    <row r="32" spans="2:13" ht="11.25">
      <c r="B32" s="34" t="s">
        <v>71</v>
      </c>
      <c r="E32" s="1" t="s">
        <v>74</v>
      </c>
      <c r="J32" s="1" t="s">
        <v>56</v>
      </c>
      <c r="M32" s="31"/>
    </row>
    <row r="33" spans="2:10" ht="11.25">
      <c r="B33" s="34" t="s">
        <v>72</v>
      </c>
      <c r="E33" s="1" t="s">
        <v>75</v>
      </c>
      <c r="J33" s="1" t="s">
        <v>57</v>
      </c>
    </row>
    <row r="34" spans="2:5" ht="11.25">
      <c r="B34" s="34" t="s">
        <v>73</v>
      </c>
      <c r="E34" s="1" t="s">
        <v>76</v>
      </c>
    </row>
  </sheetData>
  <mergeCells count="32">
    <mergeCell ref="D7:D9"/>
    <mergeCell ref="K7:K9"/>
    <mergeCell ref="I7:I9"/>
    <mergeCell ref="J7:J9"/>
    <mergeCell ref="L7:N8"/>
    <mergeCell ref="C22:C24"/>
    <mergeCell ref="J13:J15"/>
    <mergeCell ref="J16:J18"/>
    <mergeCell ref="C7:C9"/>
    <mergeCell ref="J10:J12"/>
    <mergeCell ref="E7:G8"/>
    <mergeCell ref="C10:C12"/>
    <mergeCell ref="I10:I12"/>
    <mergeCell ref="C16:C18"/>
    <mergeCell ref="B2:N2"/>
    <mergeCell ref="B3:N3"/>
    <mergeCell ref="B6:G6"/>
    <mergeCell ref="I6:N6"/>
    <mergeCell ref="B22:B24"/>
    <mergeCell ref="C13:C15"/>
    <mergeCell ref="C19:C21"/>
    <mergeCell ref="J19:J21"/>
    <mergeCell ref="J22:J24"/>
    <mergeCell ref="I22:I24"/>
    <mergeCell ref="I13:I15"/>
    <mergeCell ref="I16:I18"/>
    <mergeCell ref="I19:I21"/>
    <mergeCell ref="B7:B9"/>
    <mergeCell ref="B13:B15"/>
    <mergeCell ref="B16:B18"/>
    <mergeCell ref="B19:B21"/>
    <mergeCell ref="B10:B12"/>
  </mergeCells>
  <printOptions/>
  <pageMargins left="1.74" right="0.26" top="0.86" bottom="0.62" header="0.54" footer="0.34"/>
  <pageSetup horizontalDpi="300" verticalDpi="300" orientation="landscape" paperSize="9" r:id="rId1"/>
  <headerFooter alignWithMargins="0">
    <oddHeader>&amp;R
</oddHeader>
    <oddFooter>&amp;L&amp;8File: &amp;F - &amp;A&amp;RPag.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LORUSSO ANDREA</dc:creator>
  <cp:keywords/>
  <dc:description/>
  <cp:lastModifiedBy>Angie</cp:lastModifiedBy>
  <cp:lastPrinted>2006-03-02T12:39:52Z</cp:lastPrinted>
  <dcterms:created xsi:type="dcterms:W3CDTF">2001-12-16T11:36:27Z</dcterms:created>
  <dcterms:modified xsi:type="dcterms:W3CDTF">2006-04-24T09:16:37Z</dcterms:modified>
  <cp:category/>
  <cp:version/>
  <cp:contentType/>
  <cp:contentStatus/>
</cp:coreProperties>
</file>